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Veille_Réglementaire" sheetId="1" state="visible" r:id="rId1"/>
    <sheet xmlns:r="http://schemas.openxmlformats.org/officeDocument/2006/relationships" name="Référentiels" sheetId="2" state="visible" r:id="rId2"/>
    <sheet xmlns:r="http://schemas.openxmlformats.org/officeDocument/2006/relationships" name="Synthèse" sheetId="3" state="visible" r:id="rId3"/>
    <sheet xmlns:r="http://schemas.openxmlformats.org/officeDocument/2006/relationships" name="Mode_emploi" sheetId="4" state="visible" r:id="rId4"/>
  </sheets>
  <definedNames/>
  <calcPr calcId="124519" fullCalcOnLoad="1"/>
</workbook>
</file>

<file path=xl/styles.xml><?xml version="1.0" encoding="utf-8"?>
<styleSheet xmlns="http://schemas.openxmlformats.org/spreadsheetml/2006/main">
  <numFmts count="3">
    <numFmt numFmtId="164" formatCode="DD/MM/YYYY"/>
    <numFmt numFmtId="165" formatCode="#\ ##0,00\ &quot;€&quot;"/>
    <numFmt numFmtId="166" formatCode="0.0"/>
  </numFmts>
  <fonts count="6">
    <font>
      <name val="Calibri"/>
      <family val="2"/>
      <color theme="1"/>
      <sz val="11"/>
      <scheme val="minor"/>
    </font>
    <font>
      <b val="1"/>
      <color rgb="001F2937"/>
      <sz val="16"/>
    </font>
    <font>
      <b val="1"/>
      <color rgb="00FFFFFF"/>
      <sz val="11"/>
    </font>
    <font>
      <sz val="10"/>
    </font>
    <font>
      <b val="1"/>
      <color rgb="00FFFFFF"/>
      <sz val="10"/>
    </font>
    <font>
      <b val="1"/>
      <sz val="10"/>
    </font>
  </fonts>
  <fills count="8">
    <fill>
      <patternFill/>
    </fill>
    <fill>
      <patternFill patternType="gray125"/>
    </fill>
    <fill>
      <patternFill patternType="solid">
        <fgColor rgb="00E11D48"/>
      </patternFill>
    </fill>
    <fill>
      <patternFill patternType="solid">
        <fgColor rgb="00FDF0F3"/>
      </patternFill>
    </fill>
    <fill>
      <patternFill patternType="solid">
        <fgColor rgb="00FFFBEB"/>
      </patternFill>
    </fill>
    <fill>
      <patternFill patternType="solid">
        <fgColor rgb="00FFFFFF"/>
      </patternFill>
    </fill>
    <fill>
      <patternFill patternType="solid">
        <fgColor rgb="00BE123C"/>
      </patternFill>
    </fill>
    <fill>
      <patternFill patternType="solid">
        <fgColor rgb="000891B2"/>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9">
    <xf numFmtId="0" fontId="0" fillId="0" borderId="0" pivotButton="0" quotePrefix="0" xfId="0"/>
    <xf numFmtId="0" fontId="1" fillId="0" borderId="0" applyAlignment="1" pivotButton="0" quotePrefix="0" xfId="0">
      <alignment horizontal="center" vertical="center"/>
    </xf>
    <xf numFmtId="0" fontId="2" fillId="2" borderId="1" applyAlignment="1" pivotButton="0" quotePrefix="0" xfId="0">
      <alignment horizontal="center" vertical="center" wrapText="1"/>
    </xf>
    <xf numFmtId="0" fontId="3" fillId="3" borderId="1" applyAlignment="1" pivotButton="0" quotePrefix="0" xfId="0">
      <alignment horizontal="left" vertical="center" wrapText="1"/>
    </xf>
    <xf numFmtId="164" fontId="3" fillId="3" borderId="1" applyAlignment="1" pivotButton="0" quotePrefix="0" xfId="0">
      <alignment horizontal="left" vertical="center" wrapText="1"/>
    </xf>
    <xf numFmtId="0" fontId="3" fillId="4" borderId="1" applyAlignment="1" pivotButton="0" quotePrefix="0" xfId="0">
      <alignment horizontal="left" vertical="center" wrapText="1"/>
    </xf>
    <xf numFmtId="165" fontId="3" fillId="3" borderId="1" applyAlignment="1" pivotButton="0" quotePrefix="0" xfId="0">
      <alignment horizontal="left" vertical="center" wrapText="1"/>
    </xf>
    <xf numFmtId="164" fontId="3" fillId="4" borderId="1" applyAlignment="1" pivotButton="0" quotePrefix="0" xfId="0">
      <alignment horizontal="left" vertical="center" wrapText="1"/>
    </xf>
    <xf numFmtId="165" fontId="3" fillId="3" borderId="1" applyAlignment="1" pivotButton="0" quotePrefix="0" xfId="0">
      <alignment horizontal="center" vertical="center" wrapText="1"/>
    </xf>
    <xf numFmtId="0" fontId="3" fillId="3" borderId="1" applyAlignment="1" pivotButton="0" quotePrefix="0" xfId="0">
      <alignment horizontal="center" vertical="center" wrapText="1"/>
    </xf>
    <xf numFmtId="0" fontId="3" fillId="5" borderId="1" applyAlignment="1" pivotButton="0" quotePrefix="0" xfId="0">
      <alignment horizontal="left" vertical="center" wrapText="1"/>
    </xf>
    <xf numFmtId="164" fontId="3" fillId="5" borderId="1" applyAlignment="1" pivotButton="0" quotePrefix="0" xfId="0">
      <alignment horizontal="left" vertical="center" wrapText="1"/>
    </xf>
    <xf numFmtId="165" fontId="3" fillId="5" borderId="1" applyAlignment="1" pivotButton="0" quotePrefix="0" xfId="0">
      <alignment horizontal="left" vertical="center" wrapText="1"/>
    </xf>
    <xf numFmtId="165" fontId="3" fillId="5" borderId="1" applyAlignment="1" pivotButton="0" quotePrefix="0" xfId="0">
      <alignment horizontal="center" vertical="center" wrapText="1"/>
    </xf>
    <xf numFmtId="0" fontId="3" fillId="5" borderId="1" applyAlignment="1" pivotButton="0" quotePrefix="0" xfId="0">
      <alignment horizontal="center" vertical="center" wrapText="1"/>
    </xf>
    <xf numFmtId="0" fontId="1" fillId="0" borderId="0" applyAlignment="1" pivotButton="0" quotePrefix="0" xfId="0">
      <alignment horizontal="center"/>
    </xf>
    <xf numFmtId="0" fontId="4" fillId="6" borderId="0" applyAlignment="1" pivotButton="0" quotePrefix="0" xfId="0">
      <alignment horizontal="center" vertical="center" wrapText="1"/>
    </xf>
    <xf numFmtId="0" fontId="5" fillId="3" borderId="1" pivotButton="0" quotePrefix="0" xfId="0"/>
    <xf numFmtId="1" fontId="2" fillId="7" borderId="1" applyAlignment="1" pivotButton="0" quotePrefix="0" xfId="0">
      <alignment horizontal="center" vertical="center" wrapText="1"/>
    </xf>
    <xf numFmtId="0" fontId="5" fillId="5" borderId="1" pivotButton="0" quotePrefix="0" xfId="0"/>
    <xf numFmtId="165" fontId="2" fillId="7" borderId="1" applyAlignment="1" pivotButton="0" quotePrefix="0" xfId="0">
      <alignment horizontal="center" vertical="center" wrapText="1"/>
    </xf>
    <xf numFmtId="166" fontId="2" fillId="7" borderId="1" applyAlignment="1" pivotButton="0" quotePrefix="0" xfId="0">
      <alignment horizontal="center" vertical="center" wrapText="1"/>
    </xf>
    <xf numFmtId="9" fontId="2" fillId="7" borderId="1" applyAlignment="1" pivotButton="0" quotePrefix="0" xfId="0">
      <alignment horizontal="center" vertical="center" wrapText="1"/>
    </xf>
    <xf numFmtId="0" fontId="5" fillId="0" borderId="0" pivotButton="0" quotePrefix="0" xfId="0"/>
    <xf numFmtId="0" fontId="0" fillId="3" borderId="1" pivotButton="0" quotePrefix="0" xfId="0"/>
    <xf numFmtId="0" fontId="0" fillId="3" borderId="1" applyAlignment="1" pivotButton="0" quotePrefix="0" xfId="0">
      <alignment horizontal="center" vertical="center" wrapText="1"/>
    </xf>
    <xf numFmtId="0" fontId="0" fillId="5" borderId="1" pivotButton="0" quotePrefix="0" xfId="0"/>
    <xf numFmtId="0" fontId="0" fillId="5" borderId="1" applyAlignment="1" pivotButton="0" quotePrefix="0" xfId="0">
      <alignment horizontal="center" vertical="center" wrapText="1"/>
    </xf>
    <xf numFmtId="0" fontId="3" fillId="0" borderId="1" applyAlignment="1" pivotButton="0" quotePrefix="0" xfId="0">
      <alignment horizontal="left" vertical="center" wrapText="1"/>
    </xf>
  </cellXfs>
  <cellStyles count="1">
    <cellStyle name="Normal" xfId="0" builtinId="0" hidden="0"/>
  </cellStyles>
  <dxfs count="4">
    <dxf>
      <font>
        <b val="1"/>
        <color rgb="00FFFFFF"/>
      </font>
      <fill>
        <patternFill patternType="solid">
          <fgColor rgb="00DC2626"/>
        </patternFill>
      </fill>
    </dxf>
    <dxf>
      <font>
        <b val="1"/>
        <color rgb="00FFFFFF"/>
      </font>
      <fill>
        <patternFill patternType="solid">
          <fgColor rgb="0016A34A"/>
        </patternFill>
      </fill>
    </dxf>
    <dxf>
      <font>
        <b val="1"/>
        <color rgb="00BE123C"/>
      </font>
      <fill>
        <patternFill patternType="solid">
          <fgColor rgb="00FFFBEB"/>
        </patternFill>
      </fill>
    </dxf>
    <dxf>
      <font>
        <b val="1"/>
        <color rgb="00BE123C"/>
      </font>
      <fill>
        <patternFill patternType="solid">
          <fgColor rgb="00FDF0F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Répartition des veilles par statut</a:t>
            </a:r>
          </a:p>
        </rich>
      </tx>
    </title>
    <plotArea>
      <barChart>
        <barDir val="col"/>
        <grouping val="clustered"/>
        <ser>
          <idx val="0"/>
          <order val="0"/>
          <tx>
            <strRef>
              <f>'Synthèse'!B15</f>
            </strRef>
          </tx>
          <spPr>
            <a:solidFill xmlns:a="http://schemas.openxmlformats.org/drawingml/2006/main">
              <a:srgbClr val="E11D48"/>
            </a:solidFill>
            <a:ln xmlns:a="http://schemas.openxmlformats.org/drawingml/2006/main">
              <a:prstDash val="solid"/>
            </a:ln>
          </spPr>
          <cat>
            <numRef>
              <f>'Synthèse'!$A$16:$A$19</f>
            </numRef>
          </cat>
          <val>
            <numRef>
              <f>'Synthèse'!$B$16:$B$19</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Statut</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Nombre</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Répartition par thématique</a:t>
            </a:r>
          </a:p>
        </rich>
      </tx>
    </title>
    <plotArea>
      <pieChart>
        <varyColors val="1"/>
        <ser>
          <idx val="0"/>
          <order val="0"/>
          <tx>
            <strRef>
              <f>'Synthèse'!B21</f>
            </strRef>
          </tx>
          <spPr>
            <a:ln xmlns:a="http://schemas.openxmlformats.org/drawingml/2006/main">
              <a:prstDash val="solid"/>
            </a:ln>
          </spPr>
          <cat>
            <numRef>
              <f>'Synthèse'!$A$22:$A$27</f>
            </numRef>
          </cat>
          <val>
            <numRef>
              <f>'Synthèse'!$B$22:$B$27</f>
            </numRef>
          </val>
        </ser>
        <firstSliceAng val="0"/>
      </pieChart>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Veilles détectées par mois</a:t>
            </a:r>
          </a:p>
        </rich>
      </tx>
    </title>
    <plotArea>
      <lineChart>
        <grouping val="standard"/>
        <ser>
          <idx val="0"/>
          <order val="0"/>
          <tx>
            <strRef>
              <f>'Synthèse'!C30</f>
            </strRef>
          </tx>
          <spPr>
            <a:ln xmlns:a="http://schemas.openxmlformats.org/drawingml/2006/main" w="20000">
              <a:solidFill>
                <a:srgbClr val="0891B2"/>
              </a:solidFill>
              <a:prstDash val="solid"/>
            </a:ln>
          </spPr>
          <marker>
            <symbol val="none"/>
            <spPr>
              <a:ln xmlns:a="http://schemas.openxmlformats.org/drawingml/2006/main">
                <a:prstDash val="solid"/>
              </a:ln>
            </spPr>
          </marker>
          <cat>
            <numRef>
              <f>'Synthèse'!$B$31:$B$42</f>
            </numRef>
          </cat>
          <val>
            <numRef>
              <f>'Synthèse'!$C$31:$C$42</f>
            </numRef>
          </val>
        </ser>
        <axId val="10"/>
        <axId val="100"/>
      </lineChart>
      <catAx>
        <axId val="10"/>
        <scaling>
          <orientation val="minMax"/>
        </scaling>
        <axPos val="l"/>
        <title>
          <tx>
            <rich>
              <a:bodyPr xmlns:a="http://schemas.openxmlformats.org/drawingml/2006/main"/>
              <a:p xmlns:a="http://schemas.openxmlformats.org/drawingml/2006/main">
                <a:pPr>
                  <a:defRPr/>
                </a:pPr>
                <a:r>
                  <a:t>Mois</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Nombre</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3</col>
      <colOff>0</colOff>
      <row>3</row>
      <rowOff>0</rowOff>
    </from>
    <ext cx="504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3</col>
      <colOff>0</colOff>
      <row>21</row>
      <rowOff>0</rowOff>
    </from>
    <ext cx="5040000" cy="288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3</col>
      <colOff>0</colOff>
      <row>39</row>
      <rowOff>0</rowOff>
    </from>
    <ext cx="5040000" cy="288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Y11"/>
  <sheetViews>
    <sheetView workbookViewId="0">
      <pane ySplit="2" topLeftCell="A3" activePane="bottomLeft" state="frozen"/>
      <selection pane="bottomLeft" activeCell="A1" sqref="A1"/>
    </sheetView>
  </sheetViews>
  <sheetFormatPr baseColWidth="8" defaultRowHeight="15"/>
  <cols>
    <col width="13" customWidth="1" min="1" max="1"/>
    <col width="16" customWidth="1" min="2" max="2"/>
    <col width="16" customWidth="1" min="3" max="3"/>
    <col width="28" customWidth="1" min="4" max="4"/>
    <col width="16" customWidth="1" min="5" max="5"/>
    <col width="16" customWidth="1" min="6" max="6"/>
    <col width="26" customWidth="1" min="7" max="7"/>
    <col width="38" customWidth="1" min="8" max="8"/>
    <col width="13" customWidth="1" min="9" max="9"/>
    <col width="16" customWidth="1" min="10" max="10"/>
    <col width="34" customWidth="1" min="11" max="11"/>
    <col width="18" customWidth="1" min="12" max="12"/>
    <col width="16" customWidth="1" min="13" max="13"/>
    <col width="13" customWidth="1" min="14" max="14"/>
    <col width="11" customWidth="1" min="15" max="15"/>
    <col width="22" customWidth="1" min="16" max="16"/>
    <col width="14" customWidth="1" min="17" max="17"/>
    <col width="15" customWidth="1" min="18" max="18"/>
    <col width="26" customWidth="1" min="19" max="19"/>
    <col width="14" customWidth="1" min="20" max="20"/>
    <col width="14" customWidth="1" min="21" max="21"/>
    <col width="13" customWidth="1" min="22" max="22"/>
    <col width="14" customWidth="1" min="23" max="23"/>
    <col width="16" customWidth="1" min="24" max="24"/>
    <col width="14" customWidth="1" min="25" max="25"/>
  </cols>
  <sheetData>
    <row r="1" ht="26" customHeight="1">
      <c r="A1" s="1" t="inlineStr">
        <is>
          <t>VEILLE RÉGLEMENTAIRE ET LÉGALE — SUIVI DES TEXTES ET OBLIGATIONS 2026</t>
        </is>
      </c>
    </row>
    <row r="2" ht="40" customHeight="1">
      <c r="A2" s="2" t="inlineStr">
        <is>
          <t>ID veille</t>
        </is>
      </c>
      <c r="B2" s="2" t="inlineStr">
        <is>
          <t>Date de détection</t>
        </is>
      </c>
      <c r="C2" s="2" t="inlineStr">
        <is>
          <t>Date de publication</t>
        </is>
      </c>
      <c r="D2" s="2" t="inlineStr">
        <is>
          <t>Source</t>
        </is>
      </c>
      <c r="E2" s="2" t="inlineStr">
        <is>
          <t>Type de source</t>
        </is>
      </c>
      <c r="F2" s="2" t="inlineStr">
        <is>
          <t>Thématique</t>
        </is>
      </c>
      <c r="G2" s="2" t="inlineStr">
        <is>
          <t>Texte / Référence</t>
        </is>
      </c>
      <c r="H2" s="2" t="inlineStr">
        <is>
          <t>Résumé de l'évolution</t>
        </is>
      </c>
      <c r="I2" s="2" t="inlineStr">
        <is>
          <t>Impact entreprise</t>
        </is>
      </c>
      <c r="J2" s="2" t="inlineStr">
        <is>
          <t>Périmètre concerné</t>
        </is>
      </c>
      <c r="K2" s="2" t="inlineStr">
        <is>
          <t>Obligation / action à mener</t>
        </is>
      </c>
      <c r="L2" s="2" t="inlineStr">
        <is>
          <t>Échéance de mise en conformité</t>
        </is>
      </c>
      <c r="M2" s="2" t="inlineStr">
        <is>
          <t>Responsable</t>
        </is>
      </c>
      <c r="N2" s="2" t="inlineStr">
        <is>
          <t>Statut</t>
        </is>
      </c>
      <c r="O2" s="2" t="inlineStr">
        <is>
          <t>Priorité</t>
        </is>
      </c>
      <c r="P2" s="2" t="inlineStr">
        <is>
          <t>Risque encouru</t>
        </is>
      </c>
      <c r="Q2" s="2" t="inlineStr">
        <is>
          <t>Coût estimé €</t>
        </is>
      </c>
      <c r="R2" s="2" t="inlineStr">
        <is>
          <t>Date de clôture</t>
        </is>
      </c>
      <c r="S2" s="2" t="inlineStr">
        <is>
          <t>Commentaires</t>
        </is>
      </c>
      <c r="T2" s="2" t="inlineStr">
        <is>
          <t>Coût TTC estimé</t>
        </is>
      </c>
      <c r="U2" s="2" t="inlineStr">
        <is>
          <t>Jours restants avant échéance</t>
        </is>
      </c>
      <c r="V2" s="2" t="inlineStr">
        <is>
          <t>Retard / alerte</t>
        </is>
      </c>
      <c r="W2" s="2" t="inlineStr">
        <is>
          <t>Jours depuis détection</t>
        </is>
      </c>
      <c r="X2" s="2" t="inlineStr">
        <is>
          <t>Durée de traitement (jours)</t>
        </is>
      </c>
      <c r="Y2" s="2" t="inlineStr">
        <is>
          <t>Score de criticité</t>
        </is>
      </c>
    </row>
    <row r="3">
      <c r="A3" s="3" t="inlineStr">
        <is>
          <t>VR-2026-001</t>
        </is>
      </c>
      <c r="B3" s="4" t="inlineStr">
        <is>
          <t>12/01/2026</t>
        </is>
      </c>
      <c r="C3" s="4" t="inlineStr">
        <is>
          <t>05/01/2026</t>
        </is>
      </c>
      <c r="D3" s="3" t="inlineStr">
        <is>
          <t>CNIL - Délibération n°2026-003</t>
        </is>
      </c>
      <c r="E3" s="3" t="inlineStr">
        <is>
          <t>CNIL</t>
        </is>
      </c>
      <c r="F3" s="3" t="inlineStr">
        <is>
          <t>RGPD</t>
        </is>
      </c>
      <c r="G3" s="3" t="inlineStr">
        <is>
          <t>Délibération CNIL 2026-003</t>
        </is>
      </c>
      <c r="H3" s="3" t="inlineStr">
        <is>
          <t>Nouvelle recommandation sur les durées de conservation des données clients</t>
        </is>
      </c>
      <c r="I3" s="3" t="inlineStr">
        <is>
          <t>Fort</t>
        </is>
      </c>
      <c r="J3" s="3" t="inlineStr">
        <is>
          <t>IT</t>
        </is>
      </c>
      <c r="K3" s="3" t="inlineStr">
        <is>
          <t>Mettre à jour la politique de conservation des données</t>
        </is>
      </c>
      <c r="L3" s="4" t="inlineStr">
        <is>
          <t>15/07/2026</t>
        </is>
      </c>
      <c r="M3" s="3" t="inlineStr">
        <is>
          <t>Camille Martin</t>
        </is>
      </c>
      <c r="N3" s="5" t="inlineStr">
        <is>
          <t>En cours</t>
        </is>
      </c>
      <c r="O3" s="5" t="inlineStr">
        <is>
          <t>Haute</t>
        </is>
      </c>
      <c r="P3" s="3" t="inlineStr">
        <is>
          <t>Sanction CNIL jusqu'à 4% du CA</t>
        </is>
      </c>
      <c r="Q3" s="6" t="n">
        <v>3500</v>
      </c>
      <c r="R3" s="7" t="inlineStr"/>
      <c r="S3" s="3" t="inlineStr">
        <is>
          <t>Suivi avec le DPO - Paris</t>
        </is>
      </c>
      <c r="T3" s="8">
        <f>IFERROR(Q3*1.2,0)</f>
        <v/>
      </c>
      <c r="U3" s="9">
        <f>IF(N3="Clos","",L3-TODAY())</f>
        <v/>
      </c>
      <c r="V3" s="9">
        <f>IF(AND(N3&lt;&gt;"Clos",TODAY()&gt;L3),"EN RETARD","")</f>
        <v/>
      </c>
      <c r="W3" s="9">
        <f>IF(B3="","",TODAY()-B3)</f>
        <v/>
      </c>
      <c r="X3" s="9">
        <f>IF(R3&lt;&gt;"",R3-B3,"")</f>
        <v/>
      </c>
      <c r="Y3" s="9">
        <f>IF(I3="Fort",3,IF(I3="Moyen",2,1))*IF(OR(V3="EN RETARD",AND(ISNUMBER(U3),U3&lt;15)),2,1)</f>
        <v/>
      </c>
    </row>
    <row r="4">
      <c r="A4" s="10" t="inlineStr">
        <is>
          <t>VR-2026-002</t>
        </is>
      </c>
      <c r="B4" s="11" t="inlineStr">
        <is>
          <t>05/02/2026</t>
        </is>
      </c>
      <c r="C4" s="11" t="inlineStr">
        <is>
          <t>28/01/2026</t>
        </is>
      </c>
      <c r="D4" s="10" t="inlineStr">
        <is>
          <t>URSSAF - Circulaire n°2026-12</t>
        </is>
      </c>
      <c r="E4" s="10" t="inlineStr">
        <is>
          <t>URSSAF</t>
        </is>
      </c>
      <c r="F4" s="10" t="inlineStr">
        <is>
          <t>Social</t>
        </is>
      </c>
      <c r="G4" s="10" t="inlineStr">
        <is>
          <t>Circulaire URSSAF n°2026-12</t>
        </is>
      </c>
      <c r="H4" s="10" t="inlineStr">
        <is>
          <t>Évolution des exonérations de charges sociales pour les TPE</t>
        </is>
      </c>
      <c r="I4" s="10" t="inlineStr">
        <is>
          <t>Moyen</t>
        </is>
      </c>
      <c r="J4" s="10" t="inlineStr">
        <is>
          <t>Paie</t>
        </is>
      </c>
      <c r="K4" s="10" t="inlineStr">
        <is>
          <t>Adapter le paramétrage du logiciel de paie</t>
        </is>
      </c>
      <c r="L4" s="11" t="inlineStr">
        <is>
          <t>30/09/2026</t>
        </is>
      </c>
      <c r="M4" s="10" t="inlineStr">
        <is>
          <t>Julien Bernard</t>
        </is>
      </c>
      <c r="N4" s="5" t="inlineStr">
        <is>
          <t>En cours</t>
        </is>
      </c>
      <c r="O4" s="5" t="inlineStr">
        <is>
          <t>Moyenne</t>
        </is>
      </c>
      <c r="P4" s="10" t="inlineStr">
        <is>
          <t>Redressement URSSAF</t>
        </is>
      </c>
      <c r="Q4" s="12" t="n">
        <v>1200</v>
      </c>
      <c r="R4" s="7" t="inlineStr"/>
      <c r="S4" s="10" t="inlineStr">
        <is>
          <t>Lyon - service paie</t>
        </is>
      </c>
      <c r="T4" s="13">
        <f>IFERROR(Q4*1.2,0)</f>
        <v/>
      </c>
      <c r="U4" s="14">
        <f>IF(N4="Clos","",L4-TODAY())</f>
        <v/>
      </c>
      <c r="V4" s="14">
        <f>IF(AND(N4&lt;&gt;"Clos",TODAY()&gt;L4),"EN RETARD","")</f>
        <v/>
      </c>
      <c r="W4" s="14">
        <f>IF(B4="","",TODAY()-B4)</f>
        <v/>
      </c>
      <c r="X4" s="14">
        <f>IF(R4&lt;&gt;"",R4-B4,"")</f>
        <v/>
      </c>
      <c r="Y4" s="14">
        <f>IF(I4="Fort",3,IF(I4="Moyen",2,1))*IF(OR(V4="EN RETARD",AND(ISNUMBER(U4),U4&lt;15)),2,1)</f>
        <v/>
      </c>
    </row>
    <row r="5">
      <c r="A5" s="3" t="inlineStr">
        <is>
          <t>VR-2026-003</t>
        </is>
      </c>
      <c r="B5" s="4" t="inlineStr">
        <is>
          <t>18/02/2026</t>
        </is>
      </c>
      <c r="C5" s="4" t="inlineStr">
        <is>
          <t>12/02/2026</t>
        </is>
      </c>
      <c r="D5" s="3" t="inlineStr">
        <is>
          <t>DGFiP - Décret facturation électronique</t>
        </is>
      </c>
      <c r="E5" s="3" t="inlineStr">
        <is>
          <t>DGFiP</t>
        </is>
      </c>
      <c r="F5" s="3" t="inlineStr">
        <is>
          <t>Fiscalité</t>
        </is>
      </c>
      <c r="G5" s="3" t="inlineStr">
        <is>
          <t>Décret facturation électronique 2026</t>
        </is>
      </c>
      <c r="H5" s="3" t="inlineStr">
        <is>
          <t>Généralisation de la facturation électronique interentreprises</t>
        </is>
      </c>
      <c r="I5" s="3" t="inlineStr">
        <is>
          <t>Fort</t>
        </is>
      </c>
      <c r="J5" s="3" t="inlineStr">
        <is>
          <t>Finance</t>
        </is>
      </c>
      <c r="K5" s="3" t="inlineStr">
        <is>
          <t>Choisir la plateforme de dématérialisation</t>
        </is>
      </c>
      <c r="L5" s="4" t="inlineStr">
        <is>
          <t>01/09/2026</t>
        </is>
      </c>
      <c r="M5" s="3" t="inlineStr">
        <is>
          <t>Émilie Laurent</t>
        </is>
      </c>
      <c r="N5" s="5" t="inlineStr">
        <is>
          <t>À analyser</t>
        </is>
      </c>
      <c r="O5" s="5" t="inlineStr">
        <is>
          <t>Haute</t>
        </is>
      </c>
      <c r="P5" s="3" t="inlineStr">
        <is>
          <t>Non-conformité fiscale</t>
        </is>
      </c>
      <c r="Q5" s="6" t="n">
        <v>8000</v>
      </c>
      <c r="R5" s="7" t="inlineStr"/>
      <c r="S5" s="3" t="inlineStr">
        <is>
          <t>Toulouse - projet e-invoicing</t>
        </is>
      </c>
      <c r="T5" s="8">
        <f>IFERROR(Q5*1.2,0)</f>
        <v/>
      </c>
      <c r="U5" s="9">
        <f>IF(N5="Clos","",L5-TODAY())</f>
        <v/>
      </c>
      <c r="V5" s="9">
        <f>IF(AND(N5&lt;&gt;"Clos",TODAY()&gt;L5),"EN RETARD","")</f>
        <v/>
      </c>
      <c r="W5" s="9">
        <f>IF(B5="","",TODAY()-B5)</f>
        <v/>
      </c>
      <c r="X5" s="9">
        <f>IF(R5&lt;&gt;"",R5-B5,"")</f>
        <v/>
      </c>
      <c r="Y5" s="9">
        <f>IF(I5="Fort",3,IF(I5="Moyen",2,1))*IF(OR(V5="EN RETARD",AND(ISNUMBER(U5),U5&lt;15)),2,1)</f>
        <v/>
      </c>
    </row>
    <row r="6">
      <c r="A6" s="10" t="inlineStr">
        <is>
          <t>VR-2026-004</t>
        </is>
      </c>
      <c r="B6" s="11" t="inlineStr">
        <is>
          <t>02/03/2026</t>
        </is>
      </c>
      <c r="C6" s="11" t="inlineStr">
        <is>
          <t>25/02/2026</t>
        </is>
      </c>
      <c r="D6" s="10" t="inlineStr">
        <is>
          <t>Code du travail - Loi n°2026-45</t>
        </is>
      </c>
      <c r="E6" s="10" t="inlineStr">
        <is>
          <t>Code du travail</t>
        </is>
      </c>
      <c r="F6" s="10" t="inlineStr">
        <is>
          <t>Droit du travail</t>
        </is>
      </c>
      <c r="G6" s="10" t="inlineStr">
        <is>
          <t>Loi n°2026-45</t>
        </is>
      </c>
      <c r="H6" s="10" t="inlineStr">
        <is>
          <t>Modification des règles d'acquisition des congés payés en arrêt maladie</t>
        </is>
      </c>
      <c r="I6" s="10" t="inlineStr">
        <is>
          <t>Moyen</t>
        </is>
      </c>
      <c r="J6" s="10" t="inlineStr">
        <is>
          <t>RH</t>
        </is>
      </c>
      <c r="K6" s="10" t="inlineStr">
        <is>
          <t>Mettre à jour le logiciel de gestion des congés</t>
        </is>
      </c>
      <c r="L6" s="11" t="inlineStr">
        <is>
          <t>15/05/2026</t>
        </is>
      </c>
      <c r="M6" s="10" t="inlineStr">
        <is>
          <t>Lucas Moreau</t>
        </is>
      </c>
      <c r="N6" s="5" t="inlineStr">
        <is>
          <t>En cours</t>
        </is>
      </c>
      <c r="O6" s="5" t="inlineStr">
        <is>
          <t>Moyenne</t>
        </is>
      </c>
      <c r="P6" s="10" t="inlineStr">
        <is>
          <t>Contentieux prud'homal</t>
        </is>
      </c>
      <c r="Q6" s="12" t="n">
        <v>2000</v>
      </c>
      <c r="R6" s="7" t="inlineStr"/>
      <c r="S6" s="10" t="inlineStr">
        <is>
          <t>Bordeaux - RH</t>
        </is>
      </c>
      <c r="T6" s="13">
        <f>IFERROR(Q6*1.2,0)</f>
        <v/>
      </c>
      <c r="U6" s="14">
        <f>IF(N6="Clos","",L6-TODAY())</f>
        <v/>
      </c>
      <c r="V6" s="14">
        <f>IF(AND(N6&lt;&gt;"Clos",TODAY()&gt;L6),"EN RETARD","")</f>
        <v/>
      </c>
      <c r="W6" s="14">
        <f>IF(B6="","",TODAY()-B6)</f>
        <v/>
      </c>
      <c r="X6" s="14">
        <f>IF(R6&lt;&gt;"",R6-B6,"")</f>
        <v/>
      </c>
      <c r="Y6" s="14">
        <f>IF(I6="Fort",3,IF(I6="Moyen",2,1))*IF(OR(V6="EN RETARD",AND(ISNUMBER(U6),U6&lt;15)),2,1)</f>
        <v/>
      </c>
    </row>
    <row r="7">
      <c r="A7" s="3" t="inlineStr">
        <is>
          <t>VR-2026-005</t>
        </is>
      </c>
      <c r="B7" s="4" t="inlineStr">
        <is>
          <t>12/01/2026</t>
        </is>
      </c>
      <c r="C7" s="4" t="inlineStr">
        <is>
          <t>08/01/2026</t>
        </is>
      </c>
      <c r="D7" s="3" t="inlineStr">
        <is>
          <t>Note interne conformité</t>
        </is>
      </c>
      <c r="E7" s="3" t="inlineStr">
        <is>
          <t>CNIL</t>
        </is>
      </c>
      <c r="F7" s="3" t="inlineStr">
        <is>
          <t>RGPD</t>
        </is>
      </c>
      <c r="G7" s="3" t="inlineStr">
        <is>
          <t>Registre des traitements v3</t>
        </is>
      </c>
      <c r="H7" s="3" t="inlineStr">
        <is>
          <t>Mise à jour du registre des sous-traitants</t>
        </is>
      </c>
      <c r="I7" s="3" t="inlineStr">
        <is>
          <t>Faible</t>
        </is>
      </c>
      <c r="J7" s="3" t="inlineStr">
        <is>
          <t>Juridique</t>
        </is>
      </c>
      <c r="K7" s="3" t="inlineStr">
        <is>
          <t>Mettre à jour le registre des traitements</t>
        </is>
      </c>
      <c r="L7" s="4" t="inlineStr">
        <is>
          <t>31/01/2026</t>
        </is>
      </c>
      <c r="M7" s="3" t="inlineStr">
        <is>
          <t>Chloé Petit</t>
        </is>
      </c>
      <c r="N7" s="5" t="inlineStr">
        <is>
          <t>Clos</t>
        </is>
      </c>
      <c r="O7" s="5" t="inlineStr">
        <is>
          <t>Basse</t>
        </is>
      </c>
      <c r="P7" s="3" t="inlineStr">
        <is>
          <t>Faible</t>
        </is>
      </c>
      <c r="Q7" s="6" t="n">
        <v>500</v>
      </c>
      <c r="R7" s="7" t="inlineStr">
        <is>
          <t>20/01/2026</t>
        </is>
      </c>
      <c r="S7" s="3" t="inlineStr">
        <is>
          <t>Lille - clos avant échéance</t>
        </is>
      </c>
      <c r="T7" s="8">
        <f>IFERROR(Q7*1.2,0)</f>
        <v/>
      </c>
      <c r="U7" s="9">
        <f>IF(N7="Clos","",L7-TODAY())</f>
        <v/>
      </c>
      <c r="V7" s="9">
        <f>IF(AND(N7&lt;&gt;"Clos",TODAY()&gt;L7),"EN RETARD","")</f>
        <v/>
      </c>
      <c r="W7" s="9">
        <f>IF(B7="","",TODAY()-B7)</f>
        <v/>
      </c>
      <c r="X7" s="9">
        <f>IF(R7&lt;&gt;"",R7-B7,"")</f>
        <v/>
      </c>
      <c r="Y7" s="9">
        <f>IF(I7="Fort",3,IF(I7="Moyen",2,1))*IF(OR(V7="EN RETARD",AND(ISNUMBER(U7),U7&lt;15)),2,1)</f>
        <v/>
      </c>
    </row>
    <row r="8">
      <c r="A8" s="10" t="inlineStr">
        <is>
          <t>VR-2026-006</t>
        </is>
      </c>
      <c r="B8" s="11" t="inlineStr">
        <is>
          <t>25/04/2026</t>
        </is>
      </c>
      <c r="C8" s="11" t="inlineStr">
        <is>
          <t>24/04/2026</t>
        </is>
      </c>
      <c r="D8" s="10" t="inlineStr">
        <is>
          <t>Journal Officiel - Arrêté du 24/04/2026</t>
        </is>
      </c>
      <c r="E8" s="10" t="inlineStr">
        <is>
          <t>Journal Officiel</t>
        </is>
      </c>
      <c r="F8" s="10" t="inlineStr">
        <is>
          <t>Conformité</t>
        </is>
      </c>
      <c r="G8" s="10" t="inlineStr">
        <is>
          <t>Arrêté du 24/04/2026</t>
        </is>
      </c>
      <c r="H8" s="10" t="inlineStr">
        <is>
          <t>Nouvelles obligations de conformité pour les PME</t>
        </is>
      </c>
      <c r="I8" s="10" t="inlineStr">
        <is>
          <t>Fort</t>
        </is>
      </c>
      <c r="J8" s="10" t="inlineStr">
        <is>
          <t>Juridique</t>
        </is>
      </c>
      <c r="K8" s="10" t="inlineStr">
        <is>
          <t>Analyser l'impact réglementaire</t>
        </is>
      </c>
      <c r="L8" s="11" t="inlineStr">
        <is>
          <t>01/08/2026</t>
        </is>
      </c>
      <c r="M8" s="10" t="inlineStr">
        <is>
          <t>Thomas Robert</t>
        </is>
      </c>
      <c r="N8" s="5" t="inlineStr">
        <is>
          <t>À analyser</t>
        </is>
      </c>
      <c r="O8" s="5" t="inlineStr">
        <is>
          <t>Haute</t>
        </is>
      </c>
      <c r="P8" s="10" t="inlineStr">
        <is>
          <t>Sanction administrative</t>
        </is>
      </c>
      <c r="Q8" s="12" t="n">
        <v>1500</v>
      </c>
      <c r="R8" s="7" t="inlineStr"/>
      <c r="S8" s="10" t="inlineStr">
        <is>
          <t>Nantes - en attente d'analyse</t>
        </is>
      </c>
      <c r="T8" s="13">
        <f>IFERROR(Q8*1.2,0)</f>
        <v/>
      </c>
      <c r="U8" s="14">
        <f>IF(N8="Clos","",L8-TODAY())</f>
        <v/>
      </c>
      <c r="V8" s="14">
        <f>IF(AND(N8&lt;&gt;"Clos",TODAY()&gt;L8),"EN RETARD","")</f>
        <v/>
      </c>
      <c r="W8" s="14">
        <f>IF(B8="","",TODAY()-B8)</f>
        <v/>
      </c>
      <c r="X8" s="14">
        <f>IF(R8&lt;&gt;"",R8-B8,"")</f>
        <v/>
      </c>
      <c r="Y8" s="14">
        <f>IF(I8="Fort",3,IF(I8="Moyen",2,1))*IF(OR(V8="EN RETARD",AND(ISNUMBER(U8),U8&lt;15)),2,1)</f>
        <v/>
      </c>
    </row>
    <row r="9">
      <c r="A9" s="3" t="inlineStr">
        <is>
          <t>VR-2026-007</t>
        </is>
      </c>
      <c r="B9" s="4" t="inlineStr">
        <is>
          <t>30/06/2026</t>
        </is>
      </c>
      <c r="C9" s="4" t="inlineStr">
        <is>
          <t>28/06/2026</t>
        </is>
      </c>
      <c r="D9" s="3" t="inlineStr">
        <is>
          <t>Inspection du travail - Circulaire affichage</t>
        </is>
      </c>
      <c r="E9" s="3" t="inlineStr">
        <is>
          <t>Code du travail</t>
        </is>
      </c>
      <c r="F9" s="3" t="inlineStr">
        <is>
          <t>Droit du travail</t>
        </is>
      </c>
      <c r="G9" s="3" t="inlineStr">
        <is>
          <t>Circulaire affichage obligatoire</t>
        </is>
      </c>
      <c r="H9" s="3" t="inlineStr">
        <is>
          <t>Mise à jour des mentions d'affichage obligatoire en entreprise</t>
        </is>
      </c>
      <c r="I9" s="3" t="inlineStr">
        <is>
          <t>Moyen</t>
        </is>
      </c>
      <c r="J9" s="3" t="inlineStr">
        <is>
          <t>RH</t>
        </is>
      </c>
      <c r="K9" s="3" t="inlineStr">
        <is>
          <t>Remplacer les affichages obligatoires</t>
        </is>
      </c>
      <c r="L9" s="4" t="inlineStr">
        <is>
          <t>20/07/2026</t>
        </is>
      </c>
      <c r="M9" s="3" t="inlineStr">
        <is>
          <t>Léa Dubois</t>
        </is>
      </c>
      <c r="N9" s="5" t="inlineStr">
        <is>
          <t>En cours</t>
        </is>
      </c>
      <c r="O9" s="5" t="inlineStr">
        <is>
          <t>Haute</t>
        </is>
      </c>
      <c r="P9" s="3" t="inlineStr">
        <is>
          <t>Amende administrative</t>
        </is>
      </c>
      <c r="Q9" s="6" t="n">
        <v>300</v>
      </c>
      <c r="R9" s="7" t="inlineStr"/>
      <c r="S9" s="3" t="inlineStr">
        <is>
          <t>Strasbourg - échéance courte</t>
        </is>
      </c>
      <c r="T9" s="8">
        <f>IFERROR(Q9*1.2,0)</f>
        <v/>
      </c>
      <c r="U9" s="9">
        <f>IF(N9="Clos","",L9-TODAY())</f>
        <v/>
      </c>
      <c r="V9" s="9">
        <f>IF(AND(N9&lt;&gt;"Clos",TODAY()&gt;L9),"EN RETARD","")</f>
        <v/>
      </c>
      <c r="W9" s="9">
        <f>IF(B9="","",TODAY()-B9)</f>
        <v/>
      </c>
      <c r="X9" s="9">
        <f>IF(R9&lt;&gt;"",R9-B9,"")</f>
        <v/>
      </c>
      <c r="Y9" s="9">
        <f>IF(I9="Fort",3,IF(I9="Moyen",2,1))*IF(OR(V9="EN RETARD",AND(ISNUMBER(U9),U9&lt;15)),2,1)</f>
        <v/>
      </c>
    </row>
    <row r="10">
      <c r="A10" s="10" t="inlineStr">
        <is>
          <t>VR-2026-008</t>
        </is>
      </c>
      <c r="B10" s="11" t="inlineStr">
        <is>
          <t>15/03/2026</t>
        </is>
      </c>
      <c r="C10" s="11" t="inlineStr">
        <is>
          <t>10/03/2026</t>
        </is>
      </c>
      <c r="D10" s="10" t="inlineStr">
        <is>
          <t>Convention collective - Avenant n°58</t>
        </is>
      </c>
      <c r="E10" s="10" t="inlineStr">
        <is>
          <t>Convention collective</t>
        </is>
      </c>
      <c r="F10" s="10" t="inlineStr">
        <is>
          <t>Social</t>
        </is>
      </c>
      <c r="G10" s="10" t="inlineStr">
        <is>
          <t>Avenant n°58 à la convention collective</t>
        </is>
      </c>
      <c r="H10" s="10" t="inlineStr">
        <is>
          <t>Actualisation des grilles de salaires et classifications</t>
        </is>
      </c>
      <c r="I10" s="10" t="inlineStr">
        <is>
          <t>Moyen</t>
        </is>
      </c>
      <c r="J10" s="10" t="inlineStr">
        <is>
          <t>RH</t>
        </is>
      </c>
      <c r="K10" s="10" t="inlineStr">
        <is>
          <t>Vérifier les classifications des salariés</t>
        </is>
      </c>
      <c r="L10" s="11" t="inlineStr">
        <is>
          <t>10/06/2026</t>
        </is>
      </c>
      <c r="M10" s="10" t="inlineStr">
        <is>
          <t>Nicolas Fournier</t>
        </is>
      </c>
      <c r="N10" s="5" t="inlineStr">
        <is>
          <t>En cours</t>
        </is>
      </c>
      <c r="O10" s="5" t="inlineStr">
        <is>
          <t>Moyenne</t>
        </is>
      </c>
      <c r="P10" s="10" t="inlineStr">
        <is>
          <t>Contentieux collectif</t>
        </is>
      </c>
      <c r="Q10" s="12" t="n">
        <v>900</v>
      </c>
      <c r="R10" s="7" t="inlineStr"/>
      <c r="S10" s="10" t="inlineStr">
        <is>
          <t>Rennes - RH</t>
        </is>
      </c>
      <c r="T10" s="13">
        <f>IFERROR(Q10*1.2,0)</f>
        <v/>
      </c>
      <c r="U10" s="14">
        <f>IF(N10="Clos","",L10-TODAY())</f>
        <v/>
      </c>
      <c r="V10" s="14">
        <f>IF(AND(N10&lt;&gt;"Clos",TODAY()&gt;L10),"EN RETARD","")</f>
        <v/>
      </c>
      <c r="W10" s="14">
        <f>IF(B10="","",TODAY()-B10)</f>
        <v/>
      </c>
      <c r="X10" s="14">
        <f>IF(R10&lt;&gt;"",R10-B10,"")</f>
        <v/>
      </c>
      <c r="Y10" s="14">
        <f>IF(I10="Fort",3,IF(I10="Moyen",2,1))*IF(OR(V10="EN RETARD",AND(ISNUMBER(U10),U10&lt;15)),2,1)</f>
        <v/>
      </c>
    </row>
    <row r="11">
      <c r="A11" s="3" t="inlineStr">
        <is>
          <t>VR-2026-009</t>
        </is>
      </c>
      <c r="B11" s="4" t="inlineStr">
        <is>
          <t>20/05/2026</t>
        </is>
      </c>
      <c r="C11" s="4" t="inlineStr">
        <is>
          <t>18/05/2026</t>
        </is>
      </c>
      <c r="D11" s="3" t="inlineStr">
        <is>
          <t>Greffe du tribunal de commerce</t>
        </is>
      </c>
      <c r="E11" s="3" t="inlineStr">
        <is>
          <t>Note interne</t>
        </is>
      </c>
      <c r="F11" s="3" t="inlineStr">
        <is>
          <t>Commercial</t>
        </is>
      </c>
      <c r="G11" s="3" t="inlineStr">
        <is>
          <t>Vérification mentions légales</t>
        </is>
      </c>
      <c r="H11" s="3" t="inlineStr">
        <is>
          <t>Mise à jour du numéro SIRET et des mentions légales sur les supports commerciaux</t>
        </is>
      </c>
      <c r="I11" s="3" t="inlineStr">
        <is>
          <t>Faible</t>
        </is>
      </c>
      <c r="J11" s="3" t="inlineStr">
        <is>
          <t>Commercial</t>
        </is>
      </c>
      <c r="K11" s="3" t="inlineStr">
        <is>
          <t>Mettre à jour les supports commerciaux</t>
        </is>
      </c>
      <c r="L11" s="4" t="inlineStr">
        <is>
          <t>31/05/2026</t>
        </is>
      </c>
      <c r="M11" s="3" t="inlineStr">
        <is>
          <t>Manon Girard</t>
        </is>
      </c>
      <c r="N11" s="5" t="inlineStr">
        <is>
          <t>Clos</t>
        </is>
      </c>
      <c r="O11" s="5" t="inlineStr">
        <is>
          <t>Basse</t>
        </is>
      </c>
      <c r="P11" s="3" t="inlineStr">
        <is>
          <t>Faible</t>
        </is>
      </c>
      <c r="Q11" s="6" t="n">
        <v>200</v>
      </c>
      <c r="R11" s="7" t="inlineStr">
        <is>
          <t>25/05/2026</t>
        </is>
      </c>
      <c r="S11" s="3" t="inlineStr">
        <is>
          <t>Nice - clôturé</t>
        </is>
      </c>
      <c r="T11" s="8">
        <f>IFERROR(Q11*1.2,0)</f>
        <v/>
      </c>
      <c r="U11" s="9">
        <f>IF(N11="Clos","",L11-TODAY())</f>
        <v/>
      </c>
      <c r="V11" s="9">
        <f>IF(AND(N11&lt;&gt;"Clos",TODAY()&gt;L11),"EN RETARD","")</f>
        <v/>
      </c>
      <c r="W11" s="9">
        <f>IF(B11="","",TODAY()-B11)</f>
        <v/>
      </c>
      <c r="X11" s="9">
        <f>IF(R11&lt;&gt;"",R11-B11,"")</f>
        <v/>
      </c>
      <c r="Y11" s="9">
        <f>IF(I11="Fort",3,IF(I11="Moyen",2,1))*IF(OR(V11="EN RETARD",AND(ISNUMBER(U11),U11&lt;15)),2,1)</f>
        <v/>
      </c>
    </row>
  </sheetData>
  <mergeCells count="1">
    <mergeCell ref="A1:Y1"/>
  </mergeCells>
  <conditionalFormatting sqref="V3:V11">
    <cfRule type="expression" priority="1" dxfId="0" stopIfTrue="1">
      <formula>V3="EN RETARD"</formula>
    </cfRule>
  </conditionalFormatting>
  <conditionalFormatting sqref="N3:N11">
    <cfRule type="cellIs" priority="2" operator="equal" dxfId="1">
      <formula>"Clos"</formula>
    </cfRule>
    <cfRule type="cellIs" priority="3" operator="equal" dxfId="2">
      <formula>"À analyser"</formula>
    </cfRule>
    <cfRule type="cellIs" priority="4" operator="equal" dxfId="3">
      <formula>"En cours"</formula>
    </cfRule>
  </conditionalFormatting>
  <conditionalFormatting sqref="I3:I11">
    <cfRule type="cellIs" priority="5" operator="equal" dxfId="0">
      <formula>"Fort"</formula>
    </cfRule>
  </conditionalFormatting>
  <dataValidations count="7">
    <dataValidation sqref="N3:N11" showErrorMessage="1" showInputMessage="1" allowBlank="1" type="list">
      <formula1>='Référentiels'!$A$3:$A$6</formula1>
    </dataValidation>
    <dataValidation sqref="I3:I11" showErrorMessage="1" showInputMessage="1" allowBlank="1" type="list">
      <formula1>='Référentiels'!$B$3:$B$5</formula1>
    </dataValidation>
    <dataValidation sqref="O3:O11" showErrorMessage="1" showInputMessage="1" allowBlank="1" type="list">
      <formula1>='Référentiels'!$C$3:$C$5</formula1>
    </dataValidation>
    <dataValidation sqref="E3:E11" showErrorMessage="1" showInputMessage="1" allowBlank="1" type="list">
      <formula1>='Référentiels'!$D$3:$D$10</formula1>
    </dataValidation>
    <dataValidation sqref="F3:F11" showErrorMessage="1" showInputMessage="1" allowBlank="1" type="list">
      <formula1>='Référentiels'!$E$3:$E$10</formula1>
    </dataValidation>
    <dataValidation sqref="J3:J11" showErrorMessage="1" showInputMessage="1" allowBlank="1" type="list">
      <formula1>='Référentiels'!$F$3:$F$9</formula1>
    </dataValidation>
    <dataValidation sqref="M3:M11" showErrorMessage="1" showInputMessage="1" allowBlank="1" type="list">
      <formula1>='Référentiels'!$G$3:$G$11</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1"/>
  <sheetViews>
    <sheetView workbookViewId="0">
      <selection activeCell="A1" sqref="A1"/>
    </sheetView>
  </sheetViews>
  <sheetFormatPr baseColWidth="8" defaultRowHeight="15"/>
  <cols>
    <col width="20" customWidth="1" min="1" max="1"/>
    <col width="20" customWidth="1" min="2" max="2"/>
    <col width="20" customWidth="1" min="3" max="3"/>
    <col width="20" customWidth="1" min="4" max="4"/>
    <col width="20" customWidth="1" min="5" max="5"/>
    <col width="20" customWidth="1" min="6" max="6"/>
    <col width="20" customWidth="1" min="7" max="7"/>
  </cols>
  <sheetData>
    <row r="1">
      <c r="A1" s="15" t="inlineStr">
        <is>
          <t>RÉFÉRENTIELS — LISTES DE VALIDATION</t>
        </is>
      </c>
    </row>
    <row r="2">
      <c r="A2" s="2" t="inlineStr">
        <is>
          <t>Liste_statut</t>
        </is>
      </c>
      <c r="B2" s="2" t="inlineStr">
        <is>
          <t>Liste_impact</t>
        </is>
      </c>
      <c r="C2" s="2" t="inlineStr">
        <is>
          <t>Liste_priorité</t>
        </is>
      </c>
      <c r="D2" s="2" t="inlineStr">
        <is>
          <t>Liste_type_source</t>
        </is>
      </c>
      <c r="E2" s="2" t="inlineStr">
        <is>
          <t>Liste_thématique</t>
        </is>
      </c>
      <c r="F2" s="2" t="inlineStr">
        <is>
          <t>Liste_périmètre</t>
        </is>
      </c>
      <c r="G2" s="2" t="inlineStr">
        <is>
          <t>Liste_responsable</t>
        </is>
      </c>
    </row>
    <row r="3">
      <c r="A3" s="3" t="inlineStr">
        <is>
          <t>À analyser</t>
        </is>
      </c>
      <c r="B3" s="3" t="inlineStr">
        <is>
          <t>Faible</t>
        </is>
      </c>
      <c r="C3" s="3" t="inlineStr">
        <is>
          <t>Basse</t>
        </is>
      </c>
      <c r="D3" s="3" t="inlineStr">
        <is>
          <t>Journal Officiel</t>
        </is>
      </c>
      <c r="E3" s="3" t="inlineStr">
        <is>
          <t>RGPD</t>
        </is>
      </c>
      <c r="F3" s="3" t="inlineStr">
        <is>
          <t>RH</t>
        </is>
      </c>
      <c r="G3" s="3" t="inlineStr">
        <is>
          <t>Camille Martin</t>
        </is>
      </c>
    </row>
    <row r="4">
      <c r="A4" s="10" t="inlineStr">
        <is>
          <t>En cours</t>
        </is>
      </c>
      <c r="B4" s="10" t="inlineStr">
        <is>
          <t>Moyen</t>
        </is>
      </c>
      <c r="C4" s="10" t="inlineStr">
        <is>
          <t>Moyenne</t>
        </is>
      </c>
      <c r="D4" s="10" t="inlineStr">
        <is>
          <t>DGFiP</t>
        </is>
      </c>
      <c r="E4" s="10" t="inlineStr">
        <is>
          <t>Fiscalité</t>
        </is>
      </c>
      <c r="F4" s="10" t="inlineStr">
        <is>
          <t>Paie</t>
        </is>
      </c>
      <c r="G4" s="10" t="inlineStr">
        <is>
          <t>Julien Bernard</t>
        </is>
      </c>
    </row>
    <row r="5">
      <c r="A5" s="3" t="inlineStr">
        <is>
          <t>Validé</t>
        </is>
      </c>
      <c r="B5" s="3" t="inlineStr">
        <is>
          <t>Fort</t>
        </is>
      </c>
      <c r="C5" s="3" t="inlineStr">
        <is>
          <t>Haute</t>
        </is>
      </c>
      <c r="D5" s="3" t="inlineStr">
        <is>
          <t>URSSAF</t>
        </is>
      </c>
      <c r="E5" s="3" t="inlineStr">
        <is>
          <t>Social</t>
        </is>
      </c>
      <c r="F5" s="3" t="inlineStr">
        <is>
          <t>Commercial</t>
        </is>
      </c>
      <c r="G5" s="3" t="inlineStr">
        <is>
          <t>Émilie Laurent</t>
        </is>
      </c>
    </row>
    <row r="6">
      <c r="A6" s="10" t="inlineStr">
        <is>
          <t>Clos</t>
        </is>
      </c>
      <c r="B6" s="10" t="n"/>
      <c r="C6" s="10" t="n"/>
      <c r="D6" s="10" t="inlineStr">
        <is>
          <t>CNIL</t>
        </is>
      </c>
      <c r="E6" s="10" t="inlineStr">
        <is>
          <t>Droit du travail</t>
        </is>
      </c>
      <c r="F6" s="10" t="inlineStr">
        <is>
          <t>Juridique</t>
        </is>
      </c>
      <c r="G6" s="10" t="inlineStr">
        <is>
          <t>Lucas Moreau</t>
        </is>
      </c>
    </row>
    <row r="7">
      <c r="A7" s="3" t="n"/>
      <c r="B7" s="3" t="n"/>
      <c r="C7" s="3" t="n"/>
      <c r="D7" s="3" t="inlineStr">
        <is>
          <t>Code du travail</t>
        </is>
      </c>
      <c r="E7" s="3" t="inlineStr">
        <is>
          <t>Conformité</t>
        </is>
      </c>
      <c r="F7" s="3" t="inlineStr">
        <is>
          <t>Finance</t>
        </is>
      </c>
      <c r="G7" s="3" t="inlineStr">
        <is>
          <t>Chloé Petit</t>
        </is>
      </c>
    </row>
    <row r="8">
      <c r="A8" s="10" t="n"/>
      <c r="B8" s="10" t="n"/>
      <c r="C8" s="10" t="n"/>
      <c r="D8" s="10" t="inlineStr">
        <is>
          <t>Convention collective</t>
        </is>
      </c>
      <c r="E8" s="10" t="inlineStr">
        <is>
          <t>Commercial</t>
        </is>
      </c>
      <c r="F8" s="10" t="inlineStr">
        <is>
          <t>IT</t>
        </is>
      </c>
      <c r="G8" s="10" t="inlineStr">
        <is>
          <t>Thomas Robert</t>
        </is>
      </c>
    </row>
    <row r="9">
      <c r="A9" s="3" t="n"/>
      <c r="B9" s="3" t="n"/>
      <c r="C9" s="3" t="n"/>
      <c r="D9" s="3" t="inlineStr">
        <is>
          <t>Inspection du travail</t>
        </is>
      </c>
      <c r="E9" s="3" t="inlineStr">
        <is>
          <t>Finance</t>
        </is>
      </c>
      <c r="F9" s="3" t="inlineStr">
        <is>
          <t>Direction générale</t>
        </is>
      </c>
      <c r="G9" s="3" t="inlineStr">
        <is>
          <t>Léa Dubois</t>
        </is>
      </c>
    </row>
    <row r="10">
      <c r="A10" s="10" t="n"/>
      <c r="B10" s="10" t="n"/>
      <c r="C10" s="10" t="n"/>
      <c r="D10" s="10" t="inlineStr">
        <is>
          <t>Note interne</t>
        </is>
      </c>
      <c r="E10" s="10" t="inlineStr">
        <is>
          <t>IT</t>
        </is>
      </c>
      <c r="F10" s="10" t="n"/>
      <c r="G10" s="10" t="inlineStr">
        <is>
          <t>Nicolas Fournier</t>
        </is>
      </c>
    </row>
    <row r="11">
      <c r="A11" s="3" t="n"/>
      <c r="B11" s="3" t="n"/>
      <c r="C11" s="3" t="n"/>
      <c r="D11" s="3" t="n"/>
      <c r="E11" s="3" t="n"/>
      <c r="F11" s="3" t="n"/>
      <c r="G11" s="3" t="inlineStr">
        <is>
          <t>Manon Girard</t>
        </is>
      </c>
    </row>
  </sheetData>
  <mergeCells count="1">
    <mergeCell ref="A1:G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42"/>
  <sheetViews>
    <sheetView workbookViewId="0">
      <selection activeCell="A1" sqref="A1"/>
    </sheetView>
  </sheetViews>
  <sheetFormatPr baseColWidth="8" defaultRowHeight="15"/>
  <cols>
    <col width="32" customWidth="1" min="1" max="1"/>
    <col width="16" customWidth="1" min="2" max="2"/>
    <col width="16" customWidth="1" min="3" max="3"/>
    <col width="16" customWidth="1" min="4" max="4"/>
    <col width="16" customWidth="1" min="5" max="5"/>
    <col width="16" customWidth="1" min="6" max="6"/>
  </cols>
  <sheetData>
    <row r="1" ht="26" customHeight="1">
      <c r="A1" s="15" t="inlineStr">
        <is>
          <t>TABLEAU DE BORD — VEILLE RÉGLEMENTAIRE 2026</t>
        </is>
      </c>
    </row>
    <row r="3">
      <c r="A3" s="16" t="inlineStr">
        <is>
          <t>INDICATEURS CLÉS</t>
        </is>
      </c>
    </row>
    <row r="4">
      <c r="A4" s="17" t="inlineStr">
        <is>
          <t>Nombre total de veilles</t>
        </is>
      </c>
      <c r="B4" s="18">
        <f>COUNTA(Veille_Réglementaire!A3:A11)</f>
        <v/>
      </c>
    </row>
    <row r="5">
      <c r="A5" s="19" t="inlineStr">
        <is>
          <t>Nombre À analyser</t>
        </is>
      </c>
      <c r="B5" s="18">
        <f>COUNTIF(Veille_Réglementaire!N3:N11,"À analyser")</f>
        <v/>
      </c>
    </row>
    <row r="6">
      <c r="A6" s="17" t="inlineStr">
        <is>
          <t>Nombre En cours</t>
        </is>
      </c>
      <c r="B6" s="18">
        <f>COUNTIF(Veille_Réglementaire!N3:N11,"En cours")</f>
        <v/>
      </c>
    </row>
    <row r="7">
      <c r="A7" s="19" t="inlineStr">
        <is>
          <t>Nombre Clos</t>
        </is>
      </c>
      <c r="B7" s="18">
        <f>COUNTIF(Veille_Réglementaire!N3:N11,"Clos")</f>
        <v/>
      </c>
    </row>
    <row r="8">
      <c r="A8" s="17" t="inlineStr">
        <is>
          <t>Nombre de veilles en retard</t>
        </is>
      </c>
      <c r="B8" s="18">
        <f>COUNTIF(Veille_Réglementaire!V3:V11,"EN RETARD")</f>
        <v/>
      </c>
    </row>
    <row r="9">
      <c r="A9" s="19" t="inlineStr">
        <is>
          <t>Coût estimé total</t>
        </is>
      </c>
      <c r="B9" s="20">
        <f>SUM(Veille_Réglementaire!Q3:Q11)</f>
        <v/>
      </c>
    </row>
    <row r="10">
      <c r="A10" s="17" t="inlineStr">
        <is>
          <t>Délai moyen de traitement (jours)</t>
        </is>
      </c>
      <c r="B10" s="21">
        <f>IFERROR(AVERAGE(Veille_Réglementaire!X3:X11),0)</f>
        <v/>
      </c>
    </row>
    <row r="11">
      <c r="A11" s="19" t="inlineStr">
        <is>
          <t>Taux de clôture %</t>
        </is>
      </c>
      <c r="B11" s="22">
        <f>IFERROR(COUNTIF(Veille_Réglementaire!N3:N11,"Clos")/COUNTA(Veille_Réglementaire!A3:A11),0)</f>
        <v/>
      </c>
    </row>
    <row r="14">
      <c r="A14" s="16" t="inlineStr">
        <is>
          <t>Répartition par statut</t>
        </is>
      </c>
    </row>
    <row r="15">
      <c r="A15" s="23" t="inlineStr">
        <is>
          <t>Statut</t>
        </is>
      </c>
      <c r="B15" s="23" t="inlineStr">
        <is>
          <t>Nombre</t>
        </is>
      </c>
    </row>
    <row r="16">
      <c r="A16" s="24" t="inlineStr">
        <is>
          <t>À analyser</t>
        </is>
      </c>
      <c r="B16" s="25">
        <f>B5</f>
        <v/>
      </c>
    </row>
    <row r="17">
      <c r="A17" s="26" t="inlineStr">
        <is>
          <t>En cours</t>
        </is>
      </c>
      <c r="B17" s="27">
        <f>B6</f>
        <v/>
      </c>
    </row>
    <row r="18">
      <c r="A18" s="24" t="inlineStr">
        <is>
          <t>Clos</t>
        </is>
      </c>
      <c r="B18" s="25">
        <f>B7</f>
        <v/>
      </c>
    </row>
    <row r="19">
      <c r="A19" s="26" t="inlineStr">
        <is>
          <t>En retard</t>
        </is>
      </c>
      <c r="B19" s="27">
        <f>B8</f>
        <v/>
      </c>
    </row>
    <row r="20">
      <c r="A20" s="16" t="inlineStr">
        <is>
          <t>Répartition par thématique</t>
        </is>
      </c>
    </row>
    <row r="21">
      <c r="A21" s="23" t="inlineStr">
        <is>
          <t>Thématique</t>
        </is>
      </c>
      <c r="B21" s="23" t="inlineStr">
        <is>
          <t>Nombre</t>
        </is>
      </c>
    </row>
    <row r="22">
      <c r="A22" s="24" t="inlineStr">
        <is>
          <t>RGPD</t>
        </is>
      </c>
      <c r="B22" s="25">
        <f>COUNTIF(Veille_Réglementaire!F3:F11,"RGPD")</f>
        <v/>
      </c>
    </row>
    <row r="23">
      <c r="A23" s="26" t="inlineStr">
        <is>
          <t>Fiscalité</t>
        </is>
      </c>
      <c r="B23" s="27">
        <f>COUNTIF(Veille_Réglementaire!F3:F11,"Fiscalité")</f>
        <v/>
      </c>
    </row>
    <row r="24">
      <c r="A24" s="24" t="inlineStr">
        <is>
          <t>Social</t>
        </is>
      </c>
      <c r="B24" s="25">
        <f>COUNTIF(Veille_Réglementaire!F3:F11,"Social")</f>
        <v/>
      </c>
    </row>
    <row r="25">
      <c r="A25" s="26" t="inlineStr">
        <is>
          <t>Droit du travail</t>
        </is>
      </c>
      <c r="B25" s="27">
        <f>COUNTIF(Veille_Réglementaire!F3:F11,"Droit du travail")</f>
        <v/>
      </c>
    </row>
    <row r="26">
      <c r="A26" s="24" t="inlineStr">
        <is>
          <t>Conformité</t>
        </is>
      </c>
      <c r="B26" s="25">
        <f>COUNTIF(Veille_Réglementaire!F3:F11,"Conformité")</f>
        <v/>
      </c>
    </row>
    <row r="27">
      <c r="A27" s="26" t="inlineStr">
        <is>
          <t>Commercial</t>
        </is>
      </c>
      <c r="B27" s="27">
        <f>COUNTIF(Veille_Réglementaire!F3:F11,"Commercial")</f>
        <v/>
      </c>
    </row>
    <row r="29">
      <c r="A29" s="16" t="inlineStr">
        <is>
          <t>Veilles détectées par mois (2026)</t>
        </is>
      </c>
    </row>
    <row r="30">
      <c r="A30" s="23" t="inlineStr">
        <is>
          <t>N° mois</t>
        </is>
      </c>
      <c r="B30" s="23" t="inlineStr">
        <is>
          <t>Mois</t>
        </is>
      </c>
      <c r="C30" s="23" t="inlineStr">
        <is>
          <t>Nombre</t>
        </is>
      </c>
    </row>
    <row r="31">
      <c r="A31" s="24" t="n">
        <v>1</v>
      </c>
      <c r="B31" s="24" t="inlineStr">
        <is>
          <t>Janvier</t>
        </is>
      </c>
      <c r="C31" s="25">
        <f>SUMPRODUCT((MONTH(Veille_Réglementaire!$B$3:$B$11)=A31)*1)</f>
        <v/>
      </c>
    </row>
    <row r="32">
      <c r="A32" s="26" t="n">
        <v>2</v>
      </c>
      <c r="B32" s="26" t="inlineStr">
        <is>
          <t>Février</t>
        </is>
      </c>
      <c r="C32" s="27">
        <f>SUMPRODUCT((MONTH(Veille_Réglementaire!$B$3:$B$11)=A32)*1)</f>
        <v/>
      </c>
    </row>
    <row r="33">
      <c r="A33" s="24" t="n">
        <v>3</v>
      </c>
      <c r="B33" s="24" t="inlineStr">
        <is>
          <t>Mars</t>
        </is>
      </c>
      <c r="C33" s="25">
        <f>SUMPRODUCT((MONTH(Veille_Réglementaire!$B$3:$B$11)=A33)*1)</f>
        <v/>
      </c>
    </row>
    <row r="34">
      <c r="A34" s="26" t="n">
        <v>4</v>
      </c>
      <c r="B34" s="26" t="inlineStr">
        <is>
          <t>Avril</t>
        </is>
      </c>
      <c r="C34" s="27">
        <f>SUMPRODUCT((MONTH(Veille_Réglementaire!$B$3:$B$11)=A34)*1)</f>
        <v/>
      </c>
    </row>
    <row r="35">
      <c r="A35" s="24" t="n">
        <v>5</v>
      </c>
      <c r="B35" s="24" t="inlineStr">
        <is>
          <t>Mai</t>
        </is>
      </c>
      <c r="C35" s="25">
        <f>SUMPRODUCT((MONTH(Veille_Réglementaire!$B$3:$B$11)=A35)*1)</f>
        <v/>
      </c>
    </row>
    <row r="36">
      <c r="A36" s="26" t="n">
        <v>6</v>
      </c>
      <c r="B36" s="26" t="inlineStr">
        <is>
          <t>Juin</t>
        </is>
      </c>
      <c r="C36" s="27">
        <f>SUMPRODUCT((MONTH(Veille_Réglementaire!$B$3:$B$11)=A36)*1)</f>
        <v/>
      </c>
    </row>
    <row r="37">
      <c r="A37" s="24" t="n">
        <v>7</v>
      </c>
      <c r="B37" s="24" t="inlineStr">
        <is>
          <t>Juillet</t>
        </is>
      </c>
      <c r="C37" s="25">
        <f>SUMPRODUCT((MONTH(Veille_Réglementaire!$B$3:$B$11)=A37)*1)</f>
        <v/>
      </c>
    </row>
    <row r="38">
      <c r="A38" s="26" t="n">
        <v>8</v>
      </c>
      <c r="B38" s="26" t="inlineStr">
        <is>
          <t>Août</t>
        </is>
      </c>
      <c r="C38" s="27">
        <f>SUMPRODUCT((MONTH(Veille_Réglementaire!$B$3:$B$11)=A38)*1)</f>
        <v/>
      </c>
    </row>
    <row r="39">
      <c r="A39" s="24" t="n">
        <v>9</v>
      </c>
      <c r="B39" s="24" t="inlineStr">
        <is>
          <t>Septembre</t>
        </is>
      </c>
      <c r="C39" s="25">
        <f>SUMPRODUCT((MONTH(Veille_Réglementaire!$B$3:$B$11)=A39)*1)</f>
        <v/>
      </c>
    </row>
    <row r="40">
      <c r="A40" s="26" t="n">
        <v>10</v>
      </c>
      <c r="B40" s="26" t="inlineStr">
        <is>
          <t>Octobre</t>
        </is>
      </c>
      <c r="C40" s="27">
        <f>SUMPRODUCT((MONTH(Veille_Réglementaire!$B$3:$B$11)=A40)*1)</f>
        <v/>
      </c>
    </row>
    <row r="41">
      <c r="A41" s="24" t="n">
        <v>11</v>
      </c>
      <c r="B41" s="24" t="inlineStr">
        <is>
          <t>Novembre</t>
        </is>
      </c>
      <c r="C41" s="25">
        <f>SUMPRODUCT((MONTH(Veille_Réglementaire!$B$3:$B$11)=A41)*1)</f>
        <v/>
      </c>
    </row>
    <row r="42">
      <c r="A42" s="26" t="n">
        <v>12</v>
      </c>
      <c r="B42" s="26" t="inlineStr">
        <is>
          <t>Décembre</t>
        </is>
      </c>
      <c r="C42" s="27">
        <f>SUMPRODUCT((MONTH(Veille_Réglementaire!$B$3:$B$11)=A42)*1)</f>
        <v/>
      </c>
    </row>
  </sheetData>
  <mergeCells count="5">
    <mergeCell ref="A1:F1"/>
    <mergeCell ref="A3:B3"/>
    <mergeCell ref="A14:B14"/>
    <mergeCell ref="A20:B20"/>
    <mergeCell ref="A29:C29"/>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B19"/>
  <sheetViews>
    <sheetView workbookViewId="0">
      <selection activeCell="A1" sqref="A1"/>
    </sheetView>
  </sheetViews>
  <sheetFormatPr baseColWidth="8" defaultRowHeight="15"/>
  <cols>
    <col width="45" customWidth="1" min="1" max="1"/>
    <col width="45" customWidth="1" min="2" max="2"/>
  </cols>
  <sheetData>
    <row r="1" ht="26" customHeight="1">
      <c r="A1" s="15" t="inlineStr">
        <is>
          <t>MODE D'EMPLOI — VEILLE RÉGLEMENTAIRE ET LÉGALE</t>
        </is>
      </c>
    </row>
    <row r="3">
      <c r="A3" s="16" t="inlineStr">
        <is>
          <t>Objet du fichier</t>
        </is>
      </c>
    </row>
    <row r="4" ht="55" customHeight="1">
      <c r="A4" s="28" t="inlineStr">
        <is>
          <t>Ce classeur permet de centraliser la veille réglementaire et légale de l'entreprise : textes détectés, obligations à mener, échéances de mise en conformité et suivi des statuts. Il couvre notamment le RGPD, la fiscalité, le droit du travail et la conformité générale.</t>
        </is>
      </c>
    </row>
    <row r="6">
      <c r="A6" s="16" t="inlineStr">
        <is>
          <t>Règles de saisie</t>
        </is>
      </c>
    </row>
    <row r="7" ht="55" customHeight="1">
      <c r="A7" s="28" t="inlineStr">
        <is>
          <t>Renseigner une ligne par texte ou évolution réglementaire détectée dans l'onglet 'Veille_Réglementaire'. Utiliser impérativement les listes déroulantes (colonnes Statut, Impact, Priorité, Type de source, Thématique, Périmètre, Responsable) issues de l'onglet 'Référentiels' pour garantir la cohérence des données.</t>
        </is>
      </c>
    </row>
    <row r="9">
      <c r="A9" s="16" t="inlineStr">
        <is>
          <t>Signification des statuts</t>
        </is>
      </c>
    </row>
    <row r="10" ht="55" customHeight="1">
      <c r="A10" s="28" t="inlineStr">
        <is>
          <t>À analyser : le texte vient d'être détecté et doit être qualifié. En cours : l'analyse d'impact ou le plan d'action est en cours de réalisation. Validé : le plan d'action est validé par le responsable. Clos : la mise en conformité est terminée et vérifiée.</t>
        </is>
      </c>
    </row>
    <row r="12">
      <c r="A12" s="16" t="inlineStr">
        <is>
          <t>Couleurs et alertes</t>
        </is>
      </c>
    </row>
    <row r="13" ht="55" customHeight="1">
      <c r="A13" s="28" t="inlineStr">
        <is>
          <t>La colonne 'Retard / alerte' affiche automatiquement 'EN RETARD' en rouge si l'échéance est dépassée et que le dossier n'est pas clos. Les statuts sont mis en couleur automatiquement (vert = Clos, rose = En cours / À analyser). Les impacts 'Fort' sont surlignés en rouge.</t>
        </is>
      </c>
    </row>
    <row r="15">
      <c r="A15" s="16" t="inlineStr">
        <is>
          <t>Fréquence recommandée de mise à jour</t>
        </is>
      </c>
    </row>
    <row r="16" ht="55" customHeight="1">
      <c r="A16" s="28" t="inlineStr">
        <is>
          <t>Il est recommandé de mettre à jour ce fichier au minimum une fois par semaine, et de vérifier systématiquement les échéances proches (moins de 15 jours) via le score de criticité et la colonne 'Jours restants avant échéance'.</t>
        </is>
      </c>
    </row>
    <row r="18">
      <c r="A18" s="16" t="inlineStr">
        <is>
          <t>Exemple de bonne pratique de suivi</t>
        </is>
      </c>
    </row>
    <row r="19" ht="55" customHeight="1">
      <c r="A19" s="28" t="inlineStr">
        <is>
          <t>Dès la détection d'un nouveau texte : créer une ligne avec un ID unique (VR-2026-XXX), renseigner la source et le résumé, désigner un responsable, fixer une échéance réaliste, puis mettre à jour le statut au fil de l'avancement jusqu'à la clôture avec la date effective.</t>
        </is>
      </c>
    </row>
  </sheetData>
  <mergeCells count="13">
    <mergeCell ref="A1:B1"/>
    <mergeCell ref="A3:B3"/>
    <mergeCell ref="A4:B4"/>
    <mergeCell ref="A6:B6"/>
    <mergeCell ref="A7:B7"/>
    <mergeCell ref="A9:B9"/>
    <mergeCell ref="A10:B10"/>
    <mergeCell ref="A12:B12"/>
    <mergeCell ref="A13:B13"/>
    <mergeCell ref="A15:B15"/>
    <mergeCell ref="A16:B16"/>
    <mergeCell ref="A18:B18"/>
    <mergeCell ref="A19:B19"/>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2026-07-07T01:37:41Z</dcterms:created>
  <dcterms:modified xmlns:dcterms="http://purl.org/dc/terms/" xmlns:xsi="http://www.w3.org/2001/XMLSchema-instance" xsi:type="dcterms:W3CDTF">2026-07-07T01:37:41Z</dcterms:modified>
</cp:coreProperties>
</file>