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vérification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3">
    <numFmt numFmtId="164" formatCode="yyyy-mm-dd h:mm:ss"/>
    <numFmt numFmtId="165" formatCode="JJ/MM/AAAA"/>
    <numFmt numFmtId="166" formatCode="#\ ##0,00\ &quot;€&quot;"/>
  </numFmts>
  <fonts count="7">
    <font>
      <name val="Calibri"/>
      <family val="2"/>
      <color theme="1"/>
      <sz val="11"/>
      <scheme val="minor"/>
    </font>
    <font>
      <name val="Calibri"/>
      <b val="1"/>
      <color rgb="00E11D48"/>
      <sz val="16"/>
    </font>
    <font>
      <i val="1"/>
      <color rgb="006B7280"/>
      <sz val="9"/>
    </font>
    <font>
      <name val="Calibri"/>
      <b val="1"/>
      <color rgb="00FFFFFF"/>
      <sz val="11"/>
    </font>
    <font>
      <b val="1"/>
    </font>
    <font>
      <i val="1"/>
      <color rgb="00374151"/>
      <sz val="10"/>
    </font>
    <font>
      <color rgb="00374151"/>
      <sz val="10"/>
    </font>
  </fonts>
  <fills count="8">
    <fill>
      <patternFill/>
    </fill>
    <fill>
      <patternFill patternType="gray125"/>
    </fill>
    <fill>
      <patternFill patternType="solid">
        <fgColor rgb="00E11D48"/>
        <bgColor rgb="00E11D48"/>
      </patternFill>
    </fill>
    <fill>
      <patternFill patternType="solid">
        <fgColor rgb="00FFFBEB"/>
        <bgColor rgb="00FFFBEB"/>
      </patternFill>
    </fill>
    <fill>
      <patternFill patternType="solid">
        <fgColor rgb="00FDF0F3"/>
        <bgColor rgb="00FDF0F3"/>
      </patternFill>
    </fill>
    <fill>
      <patternFill patternType="solid">
        <fgColor rgb="00FFFFFF"/>
        <bgColor rgb="00FFFFFF"/>
      </patternFill>
    </fill>
    <fill>
      <patternFill patternType="solid">
        <fgColor rgb="000891B2"/>
        <bgColor rgb="000891B2"/>
      </patternFill>
    </fill>
    <fill>
      <patternFill patternType="solid">
        <fgColor rgb="00BE123C"/>
        <bgColor rgb="00BE123C"/>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left" vertical="center"/>
    </xf>
    <xf numFmtId="0" fontId="3" fillId="7" borderId="0" pivotButton="0" quotePrefix="0" xfId="0"/>
    <xf numFmtId="0" fontId="2" fillId="0" borderId="0" pivotButton="0" quotePrefix="0" xfId="0"/>
    <xf numFmtId="165" fontId="2" fillId="0" borderId="0" pivotButton="0" quotePrefix="0" xfId="0"/>
    <xf numFmtId="0" fontId="0" fillId="0" borderId="1" pivotButton="0" quotePrefix="0" xfId="0"/>
    <xf numFmtId="0" fontId="3" fillId="2"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5" fontId="0" fillId="5" borderId="1" applyAlignment="1" pivotButton="0" quotePrefix="0" xfId="0">
      <alignment horizontal="center" vertical="center" wrapText="1"/>
    </xf>
    <xf numFmtId="0" fontId="3" fillId="6" borderId="1" applyAlignment="1" pivotButton="0" quotePrefix="0" xfId="0">
      <alignment horizontal="right" vertical="center"/>
    </xf>
    <xf numFmtId="0" fontId="3" fillId="6" borderId="1" pivotButton="0" quotePrefix="0" xfId="0"/>
    <xf numFmtId="166" fontId="3" fillId="6" borderId="1" pivotButton="0" quotePrefix="0" xfId="0"/>
    <xf numFmtId="0" fontId="3" fillId="7" borderId="0" applyAlignment="1" pivotButton="0" quotePrefix="0" xfId="0">
      <alignment horizontal="center" vertical="center" wrapText="1"/>
    </xf>
    <xf numFmtId="0" fontId="0" fillId="0" borderId="4" pivotButton="0" quotePrefix="0" xfId="0"/>
    <xf numFmtId="166" fontId="0" fillId="0" borderId="1" pivotButton="0" quotePrefix="0" xfId="0"/>
    <xf numFmtId="0" fontId="1" fillId="0" borderId="0" pivotButton="0" quotePrefix="0" xfId="0"/>
    <xf numFmtId="0" fontId="4" fillId="4" borderId="1" applyAlignment="1" pivotButton="0" quotePrefix="0" xfId="0">
      <alignment horizontal="center" vertical="center" wrapText="1"/>
    </xf>
    <xf numFmtId="0" fontId="4" fillId="0" borderId="0" pivotButton="0" quotePrefix="0" xfId="0"/>
    <xf numFmtId="166" fontId="4" fillId="5" borderId="1" applyAlignment="1" pivotButton="0" quotePrefix="0" xfId="0">
      <alignment horizontal="center" vertical="center" wrapText="1"/>
    </xf>
    <xf numFmtId="166"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5" fillId="0" borderId="0"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dxfs count="4">
    <dxf>
      <font>
        <b val="1"/>
        <color rgb="00DC2626"/>
      </font>
      <fill>
        <patternFill patternType="solid">
          <fgColor rgb="00FCA5A5"/>
          <bgColor rgb="00FCA5A5"/>
        </patternFill>
      </fill>
    </dxf>
    <dxf>
      <fill>
        <patternFill patternType="solid">
          <fgColor rgb="00FDBA74"/>
          <bgColor rgb="00FDBA74"/>
        </patternFill>
      </fill>
    </dxf>
    <dxf>
      <fill>
        <patternFill patternType="solid">
          <fgColor rgb="00FDE68A"/>
          <bgColor rgb="00FDE68A"/>
        </patternFill>
      </fill>
    </dxf>
    <dxf>
      <font>
        <b val="1"/>
        <color rgb="0016A34A"/>
      </font>
      <fill>
        <patternFill patternType="solid">
          <fgColor rgb="00BBF7D0"/>
          <bgColor rgb="00BBF7D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équipements par statut</a:t>
            </a:r>
          </a:p>
        </rich>
      </tx>
    </title>
    <plotArea>
      <pieChart>
        <varyColors val="1"/>
        <ser>
          <idx val="0"/>
          <order val="0"/>
          <tx>
            <strRef>
              <f>'Tableau de bord'!F4</f>
            </strRef>
          </tx>
          <spPr>
            <a:ln xmlns:a="http://schemas.openxmlformats.org/drawingml/2006/main">
              <a:prstDash val="solid"/>
            </a:ln>
          </spPr>
          <cat>
            <numRef>
              <f>'Tableau de bord'!$E$5:$E$8</f>
            </numRef>
          </cat>
          <val>
            <numRef>
              <f>'Tableau de bord'!$F$5:$F$8</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Coût total des vérifications par site</a:t>
            </a:r>
          </a:p>
        </rich>
      </tx>
    </title>
    <plotArea>
      <barChart>
        <barDir val="col"/>
        <grouping val="clustered"/>
        <ser>
          <idx val="0"/>
          <order val="0"/>
          <tx>
            <strRef>
              <f>'Tableau de bord'!F12</f>
            </strRef>
          </tx>
          <spPr>
            <a:solidFill xmlns:a="http://schemas.openxmlformats.org/drawingml/2006/main">
              <a:srgbClr val="0891B2"/>
            </a:solidFill>
            <a:ln xmlns:a="http://schemas.openxmlformats.org/drawingml/2006/main">
              <a:prstDash val="solid"/>
            </a:ln>
          </spPr>
          <cat>
            <numRef>
              <f>'Tableau de bord'!$E$13:$E$22</f>
            </numRef>
          </cat>
          <val>
            <numRef>
              <f>'Tableau de bord'!$F$13:$F$22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Site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23"/>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6" customWidth="1" min="1" max="1"/>
    <col width="26" customWidth="1" min="2" max="2"/>
    <col width="24" customWidth="1" min="3" max="3"/>
    <col width="12" customWidth="1" min="4" max="4"/>
    <col width="18" customWidth="1" min="5" max="5"/>
    <col width="14" customWidth="1" min="6" max="6"/>
    <col width="16" customWidth="1" min="7" max="7"/>
    <col width="16" customWidth="1" min="8" max="8"/>
    <col width="13" customWidth="1" min="9" max="9"/>
    <col width="13" customWidth="1" min="10" max="10"/>
    <col width="15" customWidth="1" min="11" max="11"/>
    <col width="14" customWidth="1" min="12" max="12"/>
    <col width="18" customWidth="1" min="13" max="13"/>
    <col width="16" customWidth="1" min="14" max="14"/>
    <col width="16" customWidth="1" min="16" max="16"/>
    <col width="16" customWidth="1" min="17" max="17"/>
  </cols>
  <sheetData>
    <row r="1" ht="28" customHeight="1">
      <c r="A1" s="1" t="inlineStr">
        <is>
          <t>TABLEAU DE SUIVI DES VÉRIFICATIONS PÉRIODIQUES</t>
        </is>
      </c>
      <c r="P1" s="2" t="inlineStr">
        <is>
          <t>Organisme</t>
        </is>
      </c>
      <c r="Q1" s="2" t="inlineStr">
        <is>
          <t>Téléphone</t>
        </is>
      </c>
    </row>
    <row r="2">
      <c r="A2" s="3" t="inlineStr">
        <is>
          <t>Généré le :</t>
        </is>
      </c>
      <c r="B2" s="4" t="n">
        <v>46223</v>
      </c>
      <c r="P2" s="5" t="inlineStr">
        <is>
          <t>APAVE</t>
        </is>
      </c>
      <c r="Q2" s="5" t="inlineStr">
        <is>
          <t>01 40 13 00 00</t>
        </is>
      </c>
    </row>
    <row r="3">
      <c r="P3" s="5" t="inlineStr">
        <is>
          <t>Bureau Veritas</t>
        </is>
      </c>
      <c r="Q3" s="5" t="inlineStr">
        <is>
          <t>01 41 97 00 00</t>
        </is>
      </c>
    </row>
    <row r="4" ht="34" customHeight="1">
      <c r="A4" s="6" t="inlineStr">
        <is>
          <t>N°</t>
        </is>
      </c>
      <c r="B4" s="6" t="inlineStr">
        <is>
          <t>Équipement / Installation</t>
        </is>
      </c>
      <c r="C4" s="6" t="inlineStr">
        <is>
          <t>Type de vérification</t>
        </is>
      </c>
      <c r="D4" s="6" t="inlineStr">
        <is>
          <t>Site</t>
        </is>
      </c>
      <c r="E4" s="6" t="inlineStr">
        <is>
          <t>Organisme de contrôle</t>
        </is>
      </c>
      <c r="F4" s="6" t="inlineStr">
        <is>
          <t>Périodicité (mois)</t>
        </is>
      </c>
      <c r="G4" s="6" t="inlineStr">
        <is>
          <t>Dernière vérification</t>
        </is>
      </c>
      <c r="H4" s="6" t="inlineStr">
        <is>
          <t>Prochaine vérification</t>
        </is>
      </c>
      <c r="I4" s="6" t="inlineStr">
        <is>
          <t>Jours restants</t>
        </is>
      </c>
      <c r="J4" s="6" t="inlineStr">
        <is>
          <t>Statut</t>
        </is>
      </c>
      <c r="K4" s="6" t="inlineStr">
        <is>
          <t>Conformité</t>
        </is>
      </c>
      <c r="L4" s="6" t="inlineStr">
        <is>
          <t>Coût (€)</t>
        </is>
      </c>
      <c r="M4" s="6" t="inlineStr">
        <is>
          <t>Responsable</t>
        </is>
      </c>
      <c r="N4" s="6" t="inlineStr">
        <is>
          <t>Téléphone organisme</t>
        </is>
      </c>
      <c r="P4" s="5" t="inlineStr">
        <is>
          <t>SOCOTEC</t>
        </is>
      </c>
      <c r="Q4" s="5" t="inlineStr">
        <is>
          <t>01 30 12 80 00</t>
        </is>
      </c>
    </row>
    <row r="5">
      <c r="A5" s="7" t="n">
        <v>1</v>
      </c>
      <c r="B5" s="8" t="inlineStr">
        <is>
          <t>Extincteurs</t>
        </is>
      </c>
      <c r="C5" s="8" t="inlineStr">
        <is>
          <t>Vérification annuelle</t>
        </is>
      </c>
      <c r="D5" s="7" t="inlineStr">
        <is>
          <t>Paris</t>
        </is>
      </c>
      <c r="E5" s="7" t="inlineStr">
        <is>
          <t>APAVE</t>
        </is>
      </c>
      <c r="F5" s="9" t="n">
        <v>12</v>
      </c>
      <c r="G5" s="10" t="n">
        <v>46037</v>
      </c>
      <c r="H5" s="11">
        <f>EDATE(G5,F5)</f>
        <v/>
      </c>
      <c r="I5" s="7">
        <f>H5-TODAY()</f>
        <v/>
      </c>
      <c r="J5" s="7">
        <f>IF(I5&lt;0,"En retard",IF(I5&lt;=30,"Urgent",IF(I5&lt;=90,"À prévoir","OK")))</f>
        <v/>
      </c>
      <c r="K5" s="7" t="inlineStr">
        <is>
          <t>Conforme</t>
        </is>
      </c>
      <c r="L5" s="12" t="n">
        <v>320</v>
      </c>
      <c r="M5" s="8" t="inlineStr">
        <is>
          <t>Camille Dubois</t>
        </is>
      </c>
      <c r="N5" s="7">
        <f>IFERROR(VLOOKUP(E5,$P$2:$Q$7,2,FALSE),"")</f>
        <v/>
      </c>
      <c r="P5" s="5" t="inlineStr">
        <is>
          <t>DEKRA</t>
        </is>
      </c>
      <c r="Q5" s="5" t="inlineStr">
        <is>
          <t>01 41 05 96 00</t>
        </is>
      </c>
    </row>
    <row r="6">
      <c r="A6" s="13" t="n">
        <v>2</v>
      </c>
      <c r="B6" s="14" t="inlineStr">
        <is>
          <t>Ascenseur</t>
        </is>
      </c>
      <c r="C6" s="14" t="inlineStr">
        <is>
          <t>Contrôle réglementaire</t>
        </is>
      </c>
      <c r="D6" s="13" t="inlineStr">
        <is>
          <t>Lyon</t>
        </is>
      </c>
      <c r="E6" s="13" t="inlineStr">
        <is>
          <t>Bureau Veritas</t>
        </is>
      </c>
      <c r="F6" s="9" t="n">
        <v>6</v>
      </c>
      <c r="G6" s="10" t="n">
        <v>46063</v>
      </c>
      <c r="H6" s="15">
        <f>EDATE(G6,F6)</f>
        <v/>
      </c>
      <c r="I6" s="13">
        <f>H6-TODAY()</f>
        <v/>
      </c>
      <c r="J6" s="13">
        <f>IF(I6&lt;0,"En retard",IF(I6&lt;=30,"Urgent",IF(I6&lt;=90,"À prévoir","OK")))</f>
        <v/>
      </c>
      <c r="K6" s="13" t="inlineStr">
        <is>
          <t>Conforme</t>
        </is>
      </c>
      <c r="L6" s="12" t="n">
        <v>480.5</v>
      </c>
      <c r="M6" s="14" t="inlineStr">
        <is>
          <t>Julien Martin</t>
        </is>
      </c>
      <c r="N6" s="13">
        <f>IFERROR(VLOOKUP(E6,$P$2:$Q$7,2,FALSE),"")</f>
        <v/>
      </c>
      <c r="P6" s="5" t="inlineStr">
        <is>
          <t>Qualiconsult</t>
        </is>
      </c>
      <c r="Q6" s="5" t="inlineStr">
        <is>
          <t>01 55 34 30 00</t>
        </is>
      </c>
    </row>
    <row r="7">
      <c r="A7" s="7" t="n">
        <v>3</v>
      </c>
      <c r="B7" s="8" t="inlineStr">
        <is>
          <t>Installation électrique</t>
        </is>
      </c>
      <c r="C7" s="8" t="inlineStr">
        <is>
          <t>Vérification périodique</t>
        </is>
      </c>
      <c r="D7" s="7" t="inlineStr">
        <is>
          <t>Marseille</t>
        </is>
      </c>
      <c r="E7" s="7" t="inlineStr">
        <is>
          <t>SOCOTEC</t>
        </is>
      </c>
      <c r="F7" s="9" t="n">
        <v>12</v>
      </c>
      <c r="G7" s="10" t="n">
        <v>46086</v>
      </c>
      <c r="H7" s="11">
        <f>EDATE(G7,F7)</f>
        <v/>
      </c>
      <c r="I7" s="7">
        <f>H7-TODAY()</f>
        <v/>
      </c>
      <c r="J7" s="7">
        <f>IF(I7&lt;0,"En retard",IF(I7&lt;=30,"Urgent",IF(I7&lt;=90,"À prévoir","OK")))</f>
        <v/>
      </c>
      <c r="K7" s="7" t="inlineStr">
        <is>
          <t>Avec réserves</t>
        </is>
      </c>
      <c r="L7" s="12" t="n">
        <v>610</v>
      </c>
      <c r="M7" s="8" t="inlineStr">
        <is>
          <t>Émilie Bernard</t>
        </is>
      </c>
      <c r="N7" s="7">
        <f>IFERROR(VLOOKUP(E7,$P$2:$Q$7,2,FALSE),"")</f>
        <v/>
      </c>
    </row>
    <row r="8">
      <c r="A8" s="13" t="n">
        <v>4</v>
      </c>
      <c r="B8" s="14" t="inlineStr">
        <is>
          <t>Chaudière</t>
        </is>
      </c>
      <c r="C8" s="14" t="inlineStr">
        <is>
          <t>Entretien annuel</t>
        </is>
      </c>
      <c r="D8" s="13" t="inlineStr">
        <is>
          <t>Toulouse</t>
        </is>
      </c>
      <c r="E8" s="13" t="inlineStr">
        <is>
          <t>DEKRA</t>
        </is>
      </c>
      <c r="F8" s="9" t="n">
        <v>12</v>
      </c>
      <c r="G8" s="10" t="n">
        <v>46042</v>
      </c>
      <c r="H8" s="15">
        <f>EDATE(G8,F8)</f>
        <v/>
      </c>
      <c r="I8" s="13">
        <f>H8-TODAY()</f>
        <v/>
      </c>
      <c r="J8" s="13">
        <f>IF(I8&lt;0,"En retard",IF(I8&lt;=30,"Urgent",IF(I8&lt;=90,"À prévoir","OK")))</f>
        <v/>
      </c>
      <c r="K8" s="13" t="inlineStr">
        <is>
          <t>Conforme</t>
        </is>
      </c>
      <c r="L8" s="12" t="n">
        <v>275</v>
      </c>
      <c r="M8" s="14" t="inlineStr">
        <is>
          <t>Lucas Petit</t>
        </is>
      </c>
      <c r="N8" s="13">
        <f>IFERROR(VLOOKUP(E8,$P$2:$Q$7,2,FALSE),"")</f>
        <v/>
      </c>
    </row>
    <row r="9">
      <c r="A9" s="7" t="n">
        <v>5</v>
      </c>
      <c r="B9" s="8" t="inlineStr">
        <is>
          <t>Portes automatiques</t>
        </is>
      </c>
      <c r="C9" s="8" t="inlineStr">
        <is>
          <t>Contrôle sécurité</t>
        </is>
      </c>
      <c r="D9" s="7" t="inlineStr">
        <is>
          <t>Bordeaux</t>
        </is>
      </c>
      <c r="E9" s="7" t="inlineStr">
        <is>
          <t>Qualiconsult</t>
        </is>
      </c>
      <c r="F9" s="9" t="n">
        <v>12</v>
      </c>
      <c r="G9" s="10" t="n">
        <v>46081</v>
      </c>
      <c r="H9" s="11">
        <f>EDATE(G9,F9)</f>
        <v/>
      </c>
      <c r="I9" s="7">
        <f>H9-TODAY()</f>
        <v/>
      </c>
      <c r="J9" s="7">
        <f>IF(I9&lt;0,"En retard",IF(I9&lt;=30,"Urgent",IF(I9&lt;=90,"À prévoir","OK")))</f>
        <v/>
      </c>
      <c r="K9" s="7" t="inlineStr">
        <is>
          <t>Non conforme</t>
        </is>
      </c>
      <c r="L9" s="12" t="n">
        <v>190</v>
      </c>
      <c r="M9" s="8" t="inlineStr">
        <is>
          <t>Chloé Robert</t>
        </is>
      </c>
      <c r="N9" s="7">
        <f>IFERROR(VLOOKUP(E9,$P$2:$Q$7,2,FALSE),"")</f>
        <v/>
      </c>
    </row>
    <row r="10">
      <c r="A10" s="13" t="n">
        <v>6</v>
      </c>
      <c r="B10" s="14" t="inlineStr">
        <is>
          <t>Désenfumage</t>
        </is>
      </c>
      <c r="C10" s="14" t="inlineStr">
        <is>
          <t>Vérification annuelle</t>
        </is>
      </c>
      <c r="D10" s="13" t="inlineStr">
        <is>
          <t>Lille</t>
        </is>
      </c>
      <c r="E10" s="13" t="inlineStr">
        <is>
          <t>APAVE</t>
        </is>
      </c>
      <c r="F10" s="9" t="n">
        <v>12</v>
      </c>
      <c r="G10" s="10" t="n">
        <v>46191</v>
      </c>
      <c r="H10" s="15">
        <f>EDATE(G10,F10)</f>
        <v/>
      </c>
      <c r="I10" s="13">
        <f>H10-TODAY()</f>
        <v/>
      </c>
      <c r="J10" s="13">
        <f>IF(I10&lt;0,"En retard",IF(I10&lt;=30,"Urgent",IF(I10&lt;=90,"À prévoir","OK")))</f>
        <v/>
      </c>
      <c r="K10" s="13" t="inlineStr">
        <is>
          <t>Conforme</t>
        </is>
      </c>
      <c r="L10" s="12" t="n">
        <v>540</v>
      </c>
      <c r="M10" s="14" t="inlineStr">
        <is>
          <t>Thomas Richard</t>
        </is>
      </c>
      <c r="N10" s="13">
        <f>IFERROR(VLOOKUP(E10,$P$2:$Q$7,2,FALSE),"")</f>
        <v/>
      </c>
    </row>
    <row r="11">
      <c r="A11" s="7" t="n">
        <v>7</v>
      </c>
      <c r="B11" s="8" t="inlineStr">
        <is>
          <t>Installation gaz</t>
        </is>
      </c>
      <c r="C11" s="8" t="inlineStr">
        <is>
          <t>Contrôle réglementaire</t>
        </is>
      </c>
      <c r="D11" s="7" t="inlineStr">
        <is>
          <t>Nantes</t>
        </is>
      </c>
      <c r="E11" s="7" t="inlineStr">
        <is>
          <t>Bureau Veritas</t>
        </is>
      </c>
      <c r="F11" s="9" t="n">
        <v>12</v>
      </c>
      <c r="G11" s="10" t="n">
        <v>46044</v>
      </c>
      <c r="H11" s="11">
        <f>EDATE(G11,F11)</f>
        <v/>
      </c>
      <c r="I11" s="7">
        <f>H11-TODAY()</f>
        <v/>
      </c>
      <c r="J11" s="7">
        <f>IF(I11&lt;0,"En retard",IF(I11&lt;=30,"Urgent",IF(I11&lt;=90,"À prévoir","OK")))</f>
        <v/>
      </c>
      <c r="K11" s="7" t="inlineStr">
        <is>
          <t>Avec réserves</t>
        </is>
      </c>
      <c r="L11" s="12" t="n">
        <v>350</v>
      </c>
      <c r="M11" s="8" t="inlineStr">
        <is>
          <t>Léa Durand</t>
        </is>
      </c>
      <c r="N11" s="7">
        <f>IFERROR(VLOOKUP(E11,$P$2:$Q$7,2,FALSE),"")</f>
        <v/>
      </c>
    </row>
    <row r="12">
      <c r="A12" s="13" t="n">
        <v>8</v>
      </c>
      <c r="B12" s="14" t="inlineStr">
        <is>
          <t>Aire de jeux</t>
        </is>
      </c>
      <c r="C12" s="14" t="inlineStr">
        <is>
          <t>Contrôle sécurité</t>
        </is>
      </c>
      <c r="D12" s="13" t="inlineStr">
        <is>
          <t>Strasbourg</t>
        </is>
      </c>
      <c r="E12" s="13" t="inlineStr">
        <is>
          <t>SOCOTEC</t>
        </is>
      </c>
      <c r="F12" s="9" t="n">
        <v>12</v>
      </c>
      <c r="G12" s="10" t="n">
        <v>46203</v>
      </c>
      <c r="H12" s="15">
        <f>EDATE(G12,F12)</f>
        <v/>
      </c>
      <c r="I12" s="13">
        <f>H12-TODAY()</f>
        <v/>
      </c>
      <c r="J12" s="13">
        <f>IF(I12&lt;0,"En retard",IF(I12&lt;=30,"Urgent",IF(I12&lt;=90,"À prévoir","OK")))</f>
        <v/>
      </c>
      <c r="K12" s="13" t="inlineStr">
        <is>
          <t>Conforme</t>
        </is>
      </c>
      <c r="L12" s="12" t="n">
        <v>210</v>
      </c>
      <c r="M12" s="14" t="inlineStr">
        <is>
          <t>Nicolas Moreau</t>
        </is>
      </c>
      <c r="N12" s="13">
        <f>IFERROR(VLOOKUP(E12,$P$2:$Q$7,2,FALSE),"")</f>
        <v/>
      </c>
    </row>
    <row r="13">
      <c r="A13" s="7" t="n">
        <v>9</v>
      </c>
      <c r="B13" s="8" t="inlineStr">
        <is>
          <t>Système sécurité incendie (SSI)</t>
        </is>
      </c>
      <c r="C13" s="8" t="inlineStr">
        <is>
          <t>Vérification trimestrielle</t>
        </is>
      </c>
      <c r="D13" s="7" t="inlineStr">
        <is>
          <t>Nice</t>
        </is>
      </c>
      <c r="E13" s="7" t="inlineStr">
        <is>
          <t>DEKRA</t>
        </is>
      </c>
      <c r="F13" s="9" t="n">
        <v>3</v>
      </c>
      <c r="G13" s="10" t="n">
        <v>46147</v>
      </c>
      <c r="H13" s="11">
        <f>EDATE(G13,F13)</f>
        <v/>
      </c>
      <c r="I13" s="7">
        <f>H13-TODAY()</f>
        <v/>
      </c>
      <c r="J13" s="7">
        <f>IF(I13&lt;0,"En retard",IF(I13&lt;=30,"Urgent",IF(I13&lt;=90,"À prévoir","OK")))</f>
        <v/>
      </c>
      <c r="K13" s="7" t="inlineStr">
        <is>
          <t>Conforme</t>
        </is>
      </c>
      <c r="L13" s="12" t="n">
        <v>1200</v>
      </c>
      <c r="M13" s="8" t="inlineStr">
        <is>
          <t>Manon Simon</t>
        </is>
      </c>
      <c r="N13" s="7">
        <f>IFERROR(VLOOKUP(E13,$P$2:$Q$7,2,FALSE),"")</f>
        <v/>
      </c>
    </row>
    <row r="14">
      <c r="A14" s="13" t="n">
        <v>10</v>
      </c>
      <c r="B14" s="14" t="inlineStr">
        <is>
          <t>Engins de levage</t>
        </is>
      </c>
      <c r="C14" s="14" t="inlineStr">
        <is>
          <t>Contrôle réglementaire</t>
        </is>
      </c>
      <c r="D14" s="13" t="inlineStr">
        <is>
          <t>Rennes</t>
        </is>
      </c>
      <c r="E14" s="13" t="inlineStr">
        <is>
          <t>Qualiconsult</t>
        </is>
      </c>
      <c r="F14" s="9" t="n">
        <v>6</v>
      </c>
      <c r="G14" s="10" t="n">
        <v>46091</v>
      </c>
      <c r="H14" s="15">
        <f>EDATE(G14,F14)</f>
        <v/>
      </c>
      <c r="I14" s="13">
        <f>H14-TODAY()</f>
        <v/>
      </c>
      <c r="J14" s="13">
        <f>IF(I14&lt;0,"En retard",IF(I14&lt;=30,"Urgent",IF(I14&lt;=90,"À prévoir","OK")))</f>
        <v/>
      </c>
      <c r="K14" s="13" t="inlineStr">
        <is>
          <t>Non conforme</t>
        </is>
      </c>
      <c r="L14" s="12" t="n">
        <v>460</v>
      </c>
      <c r="M14" s="14" t="inlineStr">
        <is>
          <t>Antoine Laurent</t>
        </is>
      </c>
      <c r="N14" s="13">
        <f>IFERROR(VLOOKUP(E14,$P$2:$Q$7,2,FALSE),"")</f>
        <v/>
      </c>
    </row>
    <row r="15">
      <c r="A15" s="16" t="inlineStr">
        <is>
          <t>TOTAL</t>
        </is>
      </c>
      <c r="B15" s="17" t="n"/>
      <c r="C15" s="17" t="n"/>
      <c r="D15" s="17" t="n"/>
      <c r="E15" s="17" t="n"/>
      <c r="F15" s="17" t="n"/>
      <c r="G15" s="17" t="n"/>
      <c r="H15" s="17" t="n"/>
      <c r="I15" s="17" t="n"/>
      <c r="J15" s="17" t="n"/>
      <c r="K15" s="17" t="n"/>
      <c r="L15" s="18">
        <f>SUM(L5:L14)</f>
        <v/>
      </c>
      <c r="M15" s="17" t="inlineStr"/>
      <c r="N15" s="17" t="inlineStr"/>
    </row>
    <row r="17">
      <c r="A17" s="19" t="inlineStr">
        <is>
          <t>SYNTHÈSE</t>
        </is>
      </c>
    </row>
    <row r="18">
      <c r="A18" s="5" t="inlineStr">
        <is>
          <t>Nombre en retard</t>
        </is>
      </c>
      <c r="B18" s="20" t="n"/>
      <c r="C18" s="5">
        <f>COUNTIF(J5:J14,"En retard")</f>
        <v/>
      </c>
    </row>
    <row r="19">
      <c r="A19" s="5" t="inlineStr">
        <is>
          <t>Nombre urgent (&lt;=30j)</t>
        </is>
      </c>
      <c r="B19" s="20" t="n"/>
      <c r="C19" s="5">
        <f>COUNTIF(J5:J14,"Urgent")</f>
        <v/>
      </c>
    </row>
    <row r="20">
      <c r="A20" s="5" t="inlineStr">
        <is>
          <t>Nombre à prévoir (&lt;=90j)</t>
        </is>
      </c>
      <c r="B20" s="20" t="n"/>
      <c r="C20" s="5">
        <f>COUNTIF(J5:J14,"À prévoir")</f>
        <v/>
      </c>
    </row>
    <row r="21">
      <c r="A21" s="5" t="inlineStr">
        <is>
          <t>Nombre OK</t>
        </is>
      </c>
      <c r="B21" s="20" t="n"/>
      <c r="C21" s="5">
        <f>COUNTIF(J5:J14,"OK")</f>
        <v/>
      </c>
    </row>
    <row r="22">
      <c r="A22" s="5" t="inlineStr">
        <is>
          <t>Nombre non conforme</t>
        </is>
      </c>
      <c r="B22" s="20" t="n"/>
      <c r="C22" s="5">
        <f>COUNTIF(K5:K14,"Non conforme")</f>
        <v/>
      </c>
    </row>
    <row r="23">
      <c r="A23" s="5" t="inlineStr">
        <is>
          <t>Coût moyen par vérification</t>
        </is>
      </c>
      <c r="B23" s="20" t="n"/>
      <c r="C23" s="21">
        <f>IFERROR(AVERAGE(L5:L14),0)</f>
        <v/>
      </c>
    </row>
  </sheetData>
  <mergeCells count="9">
    <mergeCell ref="A1:N1"/>
    <mergeCell ref="A15:K15"/>
    <mergeCell ref="A17:B17"/>
    <mergeCell ref="A18:B18"/>
    <mergeCell ref="A19:B19"/>
    <mergeCell ref="A20:B20"/>
    <mergeCell ref="A21:B21"/>
    <mergeCell ref="A22:B22"/>
    <mergeCell ref="A23:B23"/>
  </mergeCells>
  <conditionalFormatting sqref="J5:J14">
    <cfRule type="expression" priority="1" dxfId="0" stopIfTrue="1">
      <formula>J5="En retard"</formula>
    </cfRule>
    <cfRule type="expression" priority="2" dxfId="1" stopIfTrue="1">
      <formula>J5="Urgent"</formula>
    </cfRule>
    <cfRule type="expression" priority="3" dxfId="2" stopIfTrue="1">
      <formula>J5="À prévoir"</formula>
    </cfRule>
    <cfRule type="expression" priority="4" dxfId="3" stopIfTrue="1">
      <formula>J5="OK"</formula>
    </cfRule>
  </conditionalFormatting>
  <conditionalFormatting sqref="K5:K14">
    <cfRule type="expression" priority="5" dxfId="0" stopIfTrue="1">
      <formula>K5="Non conforme"</formula>
    </cfRule>
    <cfRule type="expression" priority="6" dxfId="3" stopIfTrue="1">
      <formula>K5="Conforme"</formula>
    </cfRule>
  </conditionalFormatting>
  <dataValidations count="2">
    <dataValidation sqref="K5:K14" showErrorMessage="1" showInputMessage="1" allowBlank="1" type="list">
      <formula1>"Conforme,Non conforme,Avec réserves"</formula1>
    </dataValidation>
    <dataValidation sqref="E5:E14" showErrorMessage="1" showInputMessage="1" allowBlank="1" type="list">
      <formula1>"APAVE,Bureau Veritas,SOCOTEC,DEKRA,Qualiconsult"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2"/>
  <sheetViews>
    <sheetView showGridLines="0" workbookViewId="0">
      <selection activeCell="A1" sqref="A1"/>
    </sheetView>
  </sheetViews>
  <sheetFormatPr baseColWidth="8" defaultRowHeight="15"/>
  <cols>
    <col width="24" customWidth="1" min="1" max="1"/>
    <col width="10" customWidth="1" min="2" max="2"/>
    <col width="16" customWidth="1" min="3" max="3"/>
    <col width="3" customWidth="1" min="4" max="4"/>
    <col width="20" customWidth="1" min="5" max="5"/>
    <col width="14" customWidth="1" min="6" max="6"/>
  </cols>
  <sheetData>
    <row r="1" ht="28" customHeight="1">
      <c r="A1" s="22" t="inlineStr">
        <is>
          <t>TABLEAU DE BORD - VÉRIFICATIONS PÉRIODIQUES</t>
        </is>
      </c>
    </row>
    <row r="3">
      <c r="A3" s="19" t="inlineStr">
        <is>
          <t>INDICATEURS CLÉS</t>
        </is>
      </c>
      <c r="E3" s="19" t="inlineStr">
        <is>
          <t>RÉPARTITION PAR STATUT</t>
        </is>
      </c>
    </row>
    <row r="4">
      <c r="A4" s="8" t="inlineStr">
        <is>
          <t>Nombre total d'équipements</t>
        </is>
      </c>
      <c r="B4" s="20" t="n"/>
      <c r="C4" s="23">
        <f>COUNTA('Suivi vérifications'!B5:B14)</f>
        <v/>
      </c>
      <c r="E4" s="24" t="inlineStr">
        <is>
          <t>Statut</t>
        </is>
      </c>
      <c r="F4" s="24" t="inlineStr">
        <is>
          <t>Nombre</t>
        </is>
      </c>
    </row>
    <row r="5">
      <c r="A5" s="14" t="inlineStr">
        <is>
          <t>Coût total des vérifications</t>
        </is>
      </c>
      <c r="B5" s="20" t="n"/>
      <c r="C5" s="25">
        <f>'Suivi vérifications'!L15</f>
        <v/>
      </c>
      <c r="E5" s="5" t="inlineStr">
        <is>
          <t>En retard</t>
        </is>
      </c>
      <c r="F5" s="5">
        <f>COUNTIF('Suivi vérifications'!J5:J14,"En retard")</f>
        <v/>
      </c>
    </row>
    <row r="6">
      <c r="A6" s="8" t="inlineStr">
        <is>
          <t>Coût moyen par vérification</t>
        </is>
      </c>
      <c r="B6" s="20" t="n"/>
      <c r="C6" s="26">
        <f>IFERROR('Suivi vérifications'!L15/COUNTA('Suivi vérifications'!B5:B14),0)</f>
        <v/>
      </c>
      <c r="E6" s="5" t="inlineStr">
        <is>
          <t>Urgent</t>
        </is>
      </c>
      <c r="F6" s="5">
        <f>COUNTIF('Suivi vérifications'!J5:J14,"Urgent")</f>
        <v/>
      </c>
    </row>
    <row r="7">
      <c r="A7" s="14" t="inlineStr">
        <is>
          <t>Nombre en retard</t>
        </is>
      </c>
      <c r="B7" s="20" t="n"/>
      <c r="C7" s="27">
        <f>'Suivi vérifications'!C18</f>
        <v/>
      </c>
      <c r="E7" s="5" t="inlineStr">
        <is>
          <t>À prévoir</t>
        </is>
      </c>
      <c r="F7" s="5">
        <f>COUNTIF('Suivi vérifications'!J5:J14,"À prévoir")</f>
        <v/>
      </c>
    </row>
    <row r="8">
      <c r="A8" s="8" t="inlineStr">
        <is>
          <t>Nombre urgent (&lt;=30j)</t>
        </is>
      </c>
      <c r="B8" s="20" t="n"/>
      <c r="C8" s="23">
        <f>'Suivi vérifications'!C19</f>
        <v/>
      </c>
      <c r="E8" s="5" t="inlineStr">
        <is>
          <t>OK</t>
        </is>
      </c>
      <c r="F8" s="5">
        <f>COUNTIF('Suivi vérifications'!J5:J14,"OK")</f>
        <v/>
      </c>
    </row>
    <row r="9">
      <c r="A9" s="14" t="inlineStr">
        <is>
          <t>Nombre non conforme</t>
        </is>
      </c>
      <c r="B9" s="20" t="n"/>
      <c r="C9" s="27">
        <f>'Suivi vérifications'!C22</f>
        <v/>
      </c>
    </row>
    <row r="11">
      <c r="E11" s="19" t="inlineStr">
        <is>
          <t>COÛT PAR SITE</t>
        </is>
      </c>
    </row>
    <row r="12">
      <c r="E12" s="24" t="inlineStr">
        <is>
          <t>Site</t>
        </is>
      </c>
      <c r="F12" s="24" t="inlineStr">
        <is>
          <t>Coût (€)</t>
        </is>
      </c>
    </row>
    <row r="13">
      <c r="E13" s="5" t="inlineStr">
        <is>
          <t>Paris</t>
        </is>
      </c>
      <c r="F13" s="21">
        <f>SUMIF('Suivi vérifications'!D5:D14,"Paris",'Suivi vérifications'!L5:L14)</f>
        <v/>
      </c>
    </row>
    <row r="14">
      <c r="E14" s="5" t="inlineStr">
        <is>
          <t>Lyon</t>
        </is>
      </c>
      <c r="F14" s="21">
        <f>SUMIF('Suivi vérifications'!D5:D14,"Lyon",'Suivi vérifications'!L5:L14)</f>
        <v/>
      </c>
    </row>
    <row r="15">
      <c r="E15" s="5" t="inlineStr">
        <is>
          <t>Marseille</t>
        </is>
      </c>
      <c r="F15" s="21">
        <f>SUMIF('Suivi vérifications'!D5:D14,"Marseille",'Suivi vérifications'!L5:L14)</f>
        <v/>
      </c>
    </row>
    <row r="16">
      <c r="E16" s="5" t="inlineStr">
        <is>
          <t>Toulouse</t>
        </is>
      </c>
      <c r="F16" s="21">
        <f>SUMIF('Suivi vérifications'!D5:D14,"Toulouse",'Suivi vérifications'!L5:L14)</f>
        <v/>
      </c>
    </row>
    <row r="17">
      <c r="E17" s="5" t="inlineStr">
        <is>
          <t>Bordeaux</t>
        </is>
      </c>
      <c r="F17" s="21">
        <f>SUMIF('Suivi vérifications'!D5:D14,"Bordeaux",'Suivi vérifications'!L5:L14)</f>
        <v/>
      </c>
    </row>
    <row r="18">
      <c r="E18" s="5" t="inlineStr">
        <is>
          <t>Lille</t>
        </is>
      </c>
      <c r="F18" s="21">
        <f>SUMIF('Suivi vérifications'!D5:D14,"Lille",'Suivi vérifications'!L5:L14)</f>
        <v/>
      </c>
    </row>
    <row r="19">
      <c r="E19" s="5" t="inlineStr">
        <is>
          <t>Nantes</t>
        </is>
      </c>
      <c r="F19" s="21">
        <f>SUMIF('Suivi vérifications'!D5:D14,"Nantes",'Suivi vérifications'!L5:L14)</f>
        <v/>
      </c>
    </row>
    <row r="20">
      <c r="E20" s="5" t="inlineStr">
        <is>
          <t>Strasbourg</t>
        </is>
      </c>
      <c r="F20" s="21">
        <f>SUMIF('Suivi vérifications'!D5:D14,"Strasbourg",'Suivi vérifications'!L5:L14)</f>
        <v/>
      </c>
    </row>
    <row r="21">
      <c r="E21" s="5" t="inlineStr">
        <is>
          <t>Nice</t>
        </is>
      </c>
      <c r="F21" s="21">
        <f>SUMIF('Suivi vérifications'!D5:D14,"Nice",'Suivi vérifications'!L5:L14)</f>
        <v/>
      </c>
    </row>
    <row r="22">
      <c r="E22" s="5" t="inlineStr">
        <is>
          <t>Rennes</t>
        </is>
      </c>
      <c r="F22" s="21">
        <f>SUMIF('Suivi vérifications'!D5:D14,"Rennes",'Suivi vérifications'!L5:L14)</f>
        <v/>
      </c>
    </row>
  </sheetData>
  <mergeCells count="10">
    <mergeCell ref="A1:H1"/>
    <mergeCell ref="A3:C3"/>
    <mergeCell ref="A4:B4"/>
    <mergeCell ref="A5:B5"/>
    <mergeCell ref="A6:B6"/>
    <mergeCell ref="A7:B7"/>
    <mergeCell ref="A8:B8"/>
    <mergeCell ref="A9:B9"/>
    <mergeCell ref="E3:F3"/>
    <mergeCell ref="E11:F1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8"/>
  <sheetViews>
    <sheetView showGridLines="0"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ht="28" customHeight="1">
      <c r="A1" s="22" t="inlineStr">
        <is>
          <t>MODE D'EMPLOI DU CLASSEUR</t>
        </is>
      </c>
    </row>
    <row r="3">
      <c r="A3" s="28" t="inlineStr">
        <is>
          <t>Ce classeur permet de suivre les vérifications périodiques réglementaires des équipements et installations (extincteurs, ascenseurs, électricité, etc.). Il calcule automatiquement les prochaines échéances et alerte sur les retards.</t>
        </is>
      </c>
    </row>
    <row r="4"/>
    <row r="6">
      <c r="A6" s="19" t="inlineStr">
        <is>
          <t>Onglet « Suivi vérifications »</t>
        </is>
      </c>
    </row>
    <row r="7">
      <c r="A7" s="29" t="inlineStr">
        <is>
          <t>Table principale listant chaque équipement, son organisme de contrôle, sa périodicité et sa dernière date de vérification. Les colonnes 'Prochaine vérification', 'Jours restants' et 'Statut' se calculent automatiquement (formules EDATE et IF). Modifiez uniquement les cellules en jaune pâle (périodicité, date, coût).</t>
        </is>
      </c>
    </row>
    <row r="8"/>
    <row r="10">
      <c r="A10" s="19" t="inlineStr">
        <is>
          <t>Colonne Statut</t>
        </is>
      </c>
    </row>
    <row r="11">
      <c r="A11" s="29" t="inlineStr">
        <is>
          <t>En retard = échéance dépassée ; Urgent = échéance dans moins de 30 jours ; À prévoir = échéance dans moins de 90 jours ; OK = échéance lointaine. Une mise en forme conditionnelle colore automatiquement la cellule.</t>
        </is>
      </c>
    </row>
    <row r="12"/>
    <row r="14">
      <c r="A14" s="19" t="inlineStr">
        <is>
          <t>Colonne Conformité</t>
        </is>
      </c>
    </row>
    <row r="15">
      <c r="A15" s="29" t="inlineStr">
        <is>
          <t>Liste déroulante : Conforme, Non conforme, Avec réserves. À mettre à jour après chaque passage de l'organisme de contrôle.</t>
        </is>
      </c>
    </row>
    <row r="16"/>
    <row r="18">
      <c r="A18" s="19" t="inlineStr">
        <is>
          <t>Colonne Téléphone organisme</t>
        </is>
      </c>
    </row>
    <row r="19">
      <c r="A19" s="29" t="inlineStr">
        <is>
          <t>Récupérée automatiquement via une formule VLOOKUP dans le tableau de correspondance situé en colonnes P:Q du même onglet.</t>
        </is>
      </c>
    </row>
    <row r="20"/>
    <row r="22">
      <c r="A22" s="19" t="inlineStr">
        <is>
          <t>Onglet « Tableau de bord »</t>
        </is>
      </c>
    </row>
    <row r="23">
      <c r="A23" s="29" t="inlineStr">
        <is>
          <t>Synthèse des indicateurs clés (nombre d'équipements, coûts, retards) et deux graphiques : répartition des statuts (camembert) et coût total par site (histogramme).</t>
        </is>
      </c>
    </row>
    <row r="24"/>
    <row r="26">
      <c r="A26" s="19" t="inlineStr">
        <is>
          <t>Bonnes pratiques</t>
        </is>
      </c>
    </row>
    <row r="27">
      <c r="A27" s="29" t="inlineStr">
        <is>
          <t>Mettez à jour la date de dernière vérification dès réception du rapport de contrôle. Vérifiez régulièrement les statuts 'En retard' et 'Urgent' pour planifier les interventions.</t>
        </is>
      </c>
    </row>
    <row r="28"/>
  </sheetData>
  <mergeCells count="14">
    <mergeCell ref="A1:D1"/>
    <mergeCell ref="A3:D4"/>
    <mergeCell ref="A6:D6"/>
    <mergeCell ref="A7:D8"/>
    <mergeCell ref="A10:D10"/>
    <mergeCell ref="A11:D12"/>
    <mergeCell ref="A14:D14"/>
    <mergeCell ref="A15:D16"/>
    <mergeCell ref="A18:D18"/>
    <mergeCell ref="A19:D20"/>
    <mergeCell ref="A22:D22"/>
    <mergeCell ref="A23:D24"/>
    <mergeCell ref="A26:D26"/>
    <mergeCell ref="A27:D2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2026-07-20T16:40:28Z</dcterms:created>
  <dcterms:modified xmlns:dcterms="http://purl.org/dc/terms/" xmlns:xsi="http://www.w3.org/2001/XMLSchema-instance" xsi:type="dcterms:W3CDTF">2026-07-20T16:40:28Z</dcterms:modified>
</cp:coreProperties>
</file>