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ivi Repos Compensateur" sheetId="1" state="visible" r:id="rId1"/>
    <sheet xmlns:r="http://schemas.openxmlformats.org/officeDocument/2006/relationships" name="Tableau de bord"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2">
    <numFmt numFmtId="164" formatCode="JJ/MM/AAAA"/>
    <numFmt numFmtId="165" formatCode="#\ ##0,00\ &quot;h&quot;"/>
  </numFmts>
  <fonts count="5">
    <font>
      <name val="Calibri"/>
      <family val="2"/>
      <color theme="1"/>
      <sz val="11"/>
      <scheme val="minor"/>
    </font>
    <font>
      <name val="Calibri"/>
      <b val="1"/>
      <color rgb="00FFFFFF"/>
      <sz val="16"/>
    </font>
    <font>
      <name val="Calibri"/>
      <b val="1"/>
      <color rgb="00FFFFFF"/>
      <sz val="11"/>
    </font>
    <font>
      <name val="Calibri"/>
      <color rgb="001F2937"/>
      <sz val="10"/>
    </font>
    <font>
      <name val="Calibri"/>
      <b val="1"/>
      <color rgb="001F2937"/>
      <sz val="10"/>
    </font>
  </fonts>
  <fills count="8">
    <fill>
      <patternFill/>
    </fill>
    <fill>
      <patternFill patternType="gray125"/>
    </fill>
    <fill>
      <patternFill patternType="solid">
        <fgColor rgb="00E11D48"/>
      </patternFill>
    </fill>
    <fill>
      <patternFill patternType="solid">
        <fgColor rgb="00FFFBEB"/>
      </patternFill>
    </fill>
    <fill>
      <patternFill patternType="solid">
        <fgColor rgb="00FDF0F3"/>
      </patternFill>
    </fill>
    <fill>
      <patternFill patternType="solid">
        <fgColor rgb="00FFFFFF"/>
      </patternFill>
    </fill>
    <fill>
      <patternFill patternType="solid">
        <fgColor rgb="000891B2"/>
      </patternFill>
    </fill>
    <fill>
      <patternFill patternType="solid">
        <fgColor rgb="00BE123C"/>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6">
    <xf numFmtId="0" fontId="0" fillId="0" borderId="0" pivotButton="0" quotePrefix="0" xfId="0"/>
    <xf numFmtId="0" fontId="1" fillId="2"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4" borderId="1" applyAlignment="1" pivotButton="0" quotePrefix="0" xfId="0">
      <alignment horizontal="left" vertical="center" wrapText="1"/>
    </xf>
    <xf numFmtId="164" fontId="3" fillId="4" borderId="1" applyAlignment="1" pivotButton="0" quotePrefix="0" xfId="0">
      <alignment horizontal="center" vertical="center" wrapText="1"/>
    </xf>
    <xf numFmtId="165" fontId="3" fillId="3" borderId="1" applyAlignment="1" pivotButton="0" quotePrefix="0" xfId="0">
      <alignment horizontal="center" vertical="center" wrapText="1"/>
    </xf>
    <xf numFmtId="165" fontId="3" fillId="4" borderId="1" applyAlignment="1" pivotButton="0" quotePrefix="0" xfId="0">
      <alignment horizontal="center" vertical="center" wrapText="1"/>
    </xf>
    <xf numFmtId="0" fontId="3" fillId="5" borderId="1" applyAlignment="1" pivotButton="0" quotePrefix="0" xfId="0">
      <alignment horizontal="center" vertical="center" wrapText="1"/>
    </xf>
    <xf numFmtId="0" fontId="3" fillId="5" borderId="1" applyAlignment="1" pivotButton="0" quotePrefix="0" xfId="0">
      <alignment horizontal="left" vertical="center" wrapText="1"/>
    </xf>
    <xf numFmtId="164" fontId="3" fillId="5" borderId="1" applyAlignment="1" pivotButton="0" quotePrefix="0" xfId="0">
      <alignment horizontal="center" vertical="center" wrapText="1"/>
    </xf>
    <xf numFmtId="165" fontId="3" fillId="5" borderId="1" applyAlignment="1" pivotButton="0" quotePrefix="0" xfId="0">
      <alignment horizontal="center" vertical="center" wrapText="1"/>
    </xf>
    <xf numFmtId="0" fontId="2" fillId="6" borderId="1" applyAlignment="1" pivotButton="0" quotePrefix="0" xfId="0">
      <alignment horizontal="center" vertical="center" wrapText="1"/>
    </xf>
    <xf numFmtId="165" fontId="2" fillId="6" borderId="1" applyAlignment="1" pivotButton="0" quotePrefix="0" xfId="0">
      <alignment horizontal="center" vertical="center" wrapText="1"/>
    </xf>
    <xf numFmtId="0" fontId="2" fillId="7" borderId="1" applyAlignment="1" pivotButton="0" quotePrefix="0" xfId="0">
      <alignment horizontal="center" vertical="center" wrapText="1"/>
    </xf>
    <xf numFmtId="0" fontId="2" fillId="7" borderId="1" pivotButton="0" quotePrefix="0" xfId="0"/>
    <xf numFmtId="0" fontId="4" fillId="4" borderId="1" applyAlignment="1" pivotButton="0" quotePrefix="0" xfId="0">
      <alignment horizontal="center" vertical="center" wrapText="1"/>
    </xf>
    <xf numFmtId="165" fontId="4" fillId="5" borderId="1" applyAlignment="1" pivotButton="0" quotePrefix="0" xfId="0">
      <alignment horizontal="center" vertical="center" wrapText="1"/>
    </xf>
    <xf numFmtId="165" fontId="4" fillId="4" borderId="1" applyAlignment="1" pivotButton="0" quotePrefix="0" xfId="0">
      <alignment horizontal="center" vertical="center" wrapText="1"/>
    </xf>
    <xf numFmtId="0" fontId="4" fillId="5" borderId="1" applyAlignment="1" pivotButton="0" quotePrefix="0" xfId="0">
      <alignment horizontal="center" vertical="center" wrapText="1"/>
    </xf>
    <xf numFmtId="0" fontId="2" fillId="7" borderId="0" pivotButton="0" quotePrefix="0" xfId="0"/>
    <xf numFmtId="0" fontId="3" fillId="0" borderId="0" applyAlignment="1" pivotButton="0" quotePrefix="0" xfId="0">
      <alignment vertical="top" wrapText="1"/>
    </xf>
    <xf numFmtId="0" fontId="4" fillId="4" borderId="1" applyAlignment="1" pivotButton="0" quotePrefix="0" xfId="0">
      <alignment vertical="top" wrapText="1"/>
    </xf>
    <xf numFmtId="0" fontId="3" fillId="4" borderId="1" applyAlignment="1" pivotButton="0" quotePrefix="0" xfId="0">
      <alignment vertical="top" wrapText="1"/>
    </xf>
    <xf numFmtId="0" fontId="4" fillId="5" borderId="1" applyAlignment="1" pivotButton="0" quotePrefix="0" xfId="0">
      <alignment vertical="top" wrapText="1"/>
    </xf>
    <xf numFmtId="0" fontId="3" fillId="5" borderId="1" applyAlignment="1" pivotButton="0" quotePrefix="0" xfId="0">
      <alignment vertical="top" wrapText="1"/>
    </xf>
  </cellXfs>
  <cellStyles count="1">
    <cellStyle name="Normal" xfId="0" builtinId="0" hidden="0"/>
  </cellStyles>
  <dxfs count="3">
    <dxf>
      <font>
        <b val="1"/>
        <color rgb="007F1D1D"/>
      </font>
      <fill>
        <patternFill patternType="solid">
          <fgColor rgb="00FCA5A5"/>
        </patternFill>
      </fill>
    </dxf>
    <dxf>
      <font>
        <b val="1"/>
        <color rgb="0014532D"/>
      </font>
      <fill>
        <patternFill patternType="solid">
          <fgColor rgb="00BBF7D0"/>
        </patternFill>
      </fill>
    </dxf>
    <dxf>
      <fill>
        <patternFill patternType="solid">
          <fgColor rgb="00FCA5A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Solde de repos compensateur par salarié</a:t>
            </a:r>
          </a:p>
        </rich>
      </tx>
    </title>
    <plotArea>
      <barChart>
        <barDir val="col"/>
        <grouping val="clustered"/>
        <ser>
          <idx val="0"/>
          <order val="0"/>
          <tx>
            <strRef>
              <f>'Tableau de bord'!E3</f>
            </strRef>
          </tx>
          <spPr>
            <a:solidFill xmlns:a="http://schemas.openxmlformats.org/drawingml/2006/main">
              <a:srgbClr val="0891B2"/>
            </a:solidFill>
            <a:ln xmlns:a="http://schemas.openxmlformats.org/drawingml/2006/main">
              <a:prstDash val="solid"/>
            </a:ln>
          </spPr>
          <cat>
            <numRef>
              <f>'Tableau de bord'!$D$4:$D$12</f>
            </numRef>
          </cat>
          <val>
            <numRef>
              <f>'Tableau de bord'!$E$4:$E$12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Salarié</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Heures</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heures supplémentaires</a:t>
            </a:r>
          </a:p>
        </rich>
      </tx>
    </title>
    <plotArea>
      <pieChart>
        <varyColors val="1"/>
        <ser>
          <idx val="0"/>
          <order val="0"/>
          <tx>
            <strRef>
              <f>'Tableau de bord'!E15</f>
            </strRef>
          </tx>
          <spPr>
            <a:ln xmlns:a="http://schemas.openxmlformats.org/drawingml/2006/main">
              <a:prstDash val="solid"/>
            </a:ln>
          </spPr>
          <cat>
            <numRef>
              <f>'Tableau de bord'!$D$16:$D$17</f>
            </numRef>
          </cat>
          <val>
            <numRef>
              <f>'Tableau de bord'!$E$16:$E$17</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7</col>
      <colOff>0</colOff>
      <row>2</row>
      <rowOff>0</rowOff>
    </from>
    <ext cx="720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21</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M12"/>
  <sheetViews>
    <sheetView workbookViewId="0">
      <pane ySplit="2" topLeftCell="A3" activePane="bottomLeft" state="frozen"/>
      <selection pane="bottomLeft" activeCell="A1" sqref="A1"/>
    </sheetView>
  </sheetViews>
  <sheetFormatPr baseColWidth="8" defaultRowHeight="15"/>
  <cols>
    <col width="5" customWidth="1" min="1" max="1"/>
    <col width="20" customWidth="1" min="2" max="2"/>
    <col width="16" customWidth="1" min="3" max="3"/>
    <col width="12" customWidth="1" min="4" max="4"/>
    <col width="15" customWidth="1" min="5" max="5"/>
    <col width="14" customWidth="1" min="6" max="6"/>
    <col width="16" customWidth="1" min="7" max="7"/>
    <col width="15" customWidth="1" min="8" max="8"/>
    <col width="16" customWidth="1" min="9" max="9"/>
    <col width="16" customWidth="1" min="10" max="10"/>
    <col width="12" customWidth="1" min="11" max="11"/>
    <col width="13" customWidth="1" min="12" max="12"/>
    <col width="16" customWidth="1" min="13" max="13"/>
  </cols>
  <sheetData>
    <row r="1" ht="28" customHeight="1">
      <c r="A1" s="1" t="inlineStr">
        <is>
          <t>TABLEAU DE CALCUL DU REPOS COMPENSATEUR</t>
        </is>
      </c>
    </row>
    <row r="2" ht="34" customHeight="1">
      <c r="A2" s="2" t="inlineStr">
        <is>
          <t>N°</t>
        </is>
      </c>
      <c r="B2" s="2" t="inlineStr">
        <is>
          <t>Salarié</t>
        </is>
      </c>
      <c r="C2" s="2" t="inlineStr">
        <is>
          <t>Service</t>
        </is>
      </c>
      <c r="D2" s="2" t="inlineStr">
        <is>
          <t>Mois</t>
        </is>
      </c>
      <c r="E2" s="2" t="inlineStr">
        <is>
          <t>Heures
contractuelles</t>
        </is>
      </c>
      <c r="F2" s="2" t="inlineStr">
        <is>
          <t>Heures
travaillées</t>
        </is>
      </c>
      <c r="G2" s="2" t="inlineStr">
        <is>
          <t>Heures
supplémentaires</t>
        </is>
      </c>
      <c r="H2" s="2" t="inlineStr">
        <is>
          <t>Dont HS à 25%
(0 à 8h)</t>
        </is>
      </c>
      <c r="I2" s="2" t="inlineStr">
        <is>
          <t>Dont HS à 50%
(au-delà de 8h)</t>
        </is>
      </c>
      <c r="J2" s="2" t="inlineStr">
        <is>
          <t>Équivalent repos
acquis (h)</t>
        </is>
      </c>
      <c r="K2" s="2" t="inlineStr">
        <is>
          <t>Repos
pris (h)</t>
        </is>
      </c>
      <c r="L2" s="2" t="inlineStr">
        <is>
          <t>Solde
cumulé (h)</t>
        </is>
      </c>
      <c r="M2" s="2" t="inlineStr">
        <is>
          <t>Statut</t>
        </is>
      </c>
    </row>
    <row r="3">
      <c r="A3" s="3" t="n">
        <v>1</v>
      </c>
      <c r="B3" s="4" t="inlineStr">
        <is>
          <t>Camille Dubois</t>
        </is>
      </c>
      <c r="C3" s="4" t="inlineStr">
        <is>
          <t>Production</t>
        </is>
      </c>
      <c r="D3" s="5" t="inlineStr">
        <is>
          <t>01/01/2026</t>
        </is>
      </c>
      <c r="E3" s="6" t="n">
        <v>151.67</v>
      </c>
      <c r="F3" s="6" t="n">
        <v>168</v>
      </c>
      <c r="G3" s="7">
        <f>MAX(0,F3-E3)</f>
        <v/>
      </c>
      <c r="H3" s="7">
        <f>MIN(G3,8)</f>
        <v/>
      </c>
      <c r="I3" s="7">
        <f>MAX(0,G3-8)</f>
        <v/>
      </c>
      <c r="J3" s="7">
        <f>ROUND(H3*1.25+I3*1.5,2)</f>
        <v/>
      </c>
      <c r="K3" s="6" t="n">
        <v>2</v>
      </c>
      <c r="L3" s="7">
        <f>J3-K3</f>
        <v/>
      </c>
      <c r="M3" s="4">
        <f>IF(L3&gt;20,"Alerte plafond",IF(L3&gt;10,"À surveiller","OK"))</f>
        <v/>
      </c>
    </row>
    <row r="4">
      <c r="A4" s="8" t="n">
        <v>2</v>
      </c>
      <c r="B4" s="9" t="inlineStr">
        <is>
          <t>Julien Marchand</t>
        </is>
      </c>
      <c r="C4" s="9" t="inlineStr">
        <is>
          <t>Logistique</t>
        </is>
      </c>
      <c r="D4" s="10" t="inlineStr">
        <is>
          <t>01/01/2026</t>
        </is>
      </c>
      <c r="E4" s="6" t="n">
        <v>151.67</v>
      </c>
      <c r="F4" s="6" t="n">
        <v>175</v>
      </c>
      <c r="G4" s="11">
        <f>MAX(0,F4-E4)</f>
        <v/>
      </c>
      <c r="H4" s="11">
        <f>MIN(G4,8)</f>
        <v/>
      </c>
      <c r="I4" s="11">
        <f>MAX(0,G4-8)</f>
        <v/>
      </c>
      <c r="J4" s="11">
        <f>ROUND(H4*1.25+I4*1.5,2)</f>
        <v/>
      </c>
      <c r="K4" s="6" t="n">
        <v>0</v>
      </c>
      <c r="L4" s="11">
        <f>L3+J4-K4</f>
        <v/>
      </c>
      <c r="M4" s="9">
        <f>IF(L4&gt;20,"Alerte plafond",IF(L4&gt;10,"À surveiller","OK"))</f>
        <v/>
      </c>
    </row>
    <row r="5">
      <c r="A5" s="3" t="n">
        <v>3</v>
      </c>
      <c r="B5" s="4" t="inlineStr">
        <is>
          <t>Émilie Rousseau</t>
        </is>
      </c>
      <c r="C5" s="4" t="inlineStr">
        <is>
          <t>Comptabilité</t>
        </is>
      </c>
      <c r="D5" s="5" t="inlineStr">
        <is>
          <t>01/01/2026</t>
        </is>
      </c>
      <c r="E5" s="6" t="n">
        <v>151.67</v>
      </c>
      <c r="F5" s="6" t="n">
        <v>152</v>
      </c>
      <c r="G5" s="7">
        <f>MAX(0,F5-E5)</f>
        <v/>
      </c>
      <c r="H5" s="7">
        <f>MIN(G5,8)</f>
        <v/>
      </c>
      <c r="I5" s="7">
        <f>MAX(0,G5-8)</f>
        <v/>
      </c>
      <c r="J5" s="7">
        <f>ROUND(H5*1.25+I5*1.5,2)</f>
        <v/>
      </c>
      <c r="K5" s="6" t="n">
        <v>0</v>
      </c>
      <c r="L5" s="7">
        <f>L4+J5-K5</f>
        <v/>
      </c>
      <c r="M5" s="4">
        <f>IF(L5&gt;20,"Alerte plafond",IF(L5&gt;10,"À surveiller","OK"))</f>
        <v/>
      </c>
    </row>
    <row r="6">
      <c r="A6" s="8" t="n">
        <v>4</v>
      </c>
      <c r="B6" s="9" t="inlineStr">
        <is>
          <t>Lucas Petit</t>
        </is>
      </c>
      <c r="C6" s="9" t="inlineStr">
        <is>
          <t>Production</t>
        </is>
      </c>
      <c r="D6" s="10" t="inlineStr">
        <is>
          <t>01/01/2026</t>
        </is>
      </c>
      <c r="E6" s="6" t="n">
        <v>151.67</v>
      </c>
      <c r="F6" s="6" t="n">
        <v>180</v>
      </c>
      <c r="G6" s="11">
        <f>MAX(0,F6-E6)</f>
        <v/>
      </c>
      <c r="H6" s="11">
        <f>MIN(G6,8)</f>
        <v/>
      </c>
      <c r="I6" s="11">
        <f>MAX(0,G6-8)</f>
        <v/>
      </c>
      <c r="J6" s="11">
        <f>ROUND(H6*1.25+I6*1.5,2)</f>
        <v/>
      </c>
      <c r="K6" s="6" t="n">
        <v>2</v>
      </c>
      <c r="L6" s="11">
        <f>L5+J6-K6</f>
        <v/>
      </c>
      <c r="M6" s="9">
        <f>IF(L6&gt;20,"Alerte plafond",IF(L6&gt;10,"À surveiller","OK"))</f>
        <v/>
      </c>
    </row>
    <row r="7">
      <c r="A7" s="3" t="n">
        <v>5</v>
      </c>
      <c r="B7" s="4" t="inlineStr">
        <is>
          <t>Chloé Bernard</t>
        </is>
      </c>
      <c r="C7" s="4" t="inlineStr">
        <is>
          <t>Maintenance</t>
        </is>
      </c>
      <c r="D7" s="5" t="inlineStr">
        <is>
          <t>01/01/2026</t>
        </is>
      </c>
      <c r="E7" s="6" t="n">
        <v>151.67</v>
      </c>
      <c r="F7" s="6" t="n">
        <v>160</v>
      </c>
      <c r="G7" s="7">
        <f>MAX(0,F7-E7)</f>
        <v/>
      </c>
      <c r="H7" s="7">
        <f>MIN(G7,8)</f>
        <v/>
      </c>
      <c r="I7" s="7">
        <f>MAX(0,G7-8)</f>
        <v/>
      </c>
      <c r="J7" s="7">
        <f>ROUND(H7*1.25+I7*1.5,2)</f>
        <v/>
      </c>
      <c r="K7" s="6" t="n">
        <v>0</v>
      </c>
      <c r="L7" s="7">
        <f>L6+J7-K7</f>
        <v/>
      </c>
      <c r="M7" s="4">
        <f>IF(L7&gt;20,"Alerte plafond",IF(L7&gt;10,"À surveiller","OK"))</f>
        <v/>
      </c>
    </row>
    <row r="8">
      <c r="A8" s="8" t="n">
        <v>6</v>
      </c>
      <c r="B8" s="9" t="inlineStr">
        <is>
          <t>Thomas Girard</t>
        </is>
      </c>
      <c r="C8" s="9" t="inlineStr">
        <is>
          <t>Logistique</t>
        </is>
      </c>
      <c r="D8" s="10" t="inlineStr">
        <is>
          <t>01/01/2026</t>
        </is>
      </c>
      <c r="E8" s="6" t="n">
        <v>151.67</v>
      </c>
      <c r="F8" s="6" t="n">
        <v>171</v>
      </c>
      <c r="G8" s="11">
        <f>MAX(0,F8-E8)</f>
        <v/>
      </c>
      <c r="H8" s="11">
        <f>MIN(G8,8)</f>
        <v/>
      </c>
      <c r="I8" s="11">
        <f>MAX(0,G8-8)</f>
        <v/>
      </c>
      <c r="J8" s="11">
        <f>ROUND(H8*1.25+I8*1.5,2)</f>
        <v/>
      </c>
      <c r="K8" s="6" t="n">
        <v>0</v>
      </c>
      <c r="L8" s="11">
        <f>L7+J8-K8</f>
        <v/>
      </c>
      <c r="M8" s="9">
        <f>IF(L8&gt;20,"Alerte plafond",IF(L8&gt;10,"À surveiller","OK"))</f>
        <v/>
      </c>
    </row>
    <row r="9">
      <c r="A9" s="3" t="n">
        <v>7</v>
      </c>
      <c r="B9" s="4" t="inlineStr">
        <is>
          <t>Léa Fontaine</t>
        </is>
      </c>
      <c r="C9" s="4" t="inlineStr">
        <is>
          <t>Comptabilité</t>
        </is>
      </c>
      <c r="D9" s="5" t="inlineStr">
        <is>
          <t>01/01/2026</t>
        </is>
      </c>
      <c r="E9" s="6" t="n">
        <v>151.67</v>
      </c>
      <c r="F9" s="6" t="n">
        <v>155</v>
      </c>
      <c r="G9" s="7">
        <f>MAX(0,F9-E9)</f>
        <v/>
      </c>
      <c r="H9" s="7">
        <f>MIN(G9,8)</f>
        <v/>
      </c>
      <c r="I9" s="7">
        <f>MAX(0,G9-8)</f>
        <v/>
      </c>
      <c r="J9" s="7">
        <f>ROUND(H9*1.25+I9*1.5,2)</f>
        <v/>
      </c>
      <c r="K9" s="6" t="n">
        <v>2</v>
      </c>
      <c r="L9" s="7">
        <f>L8+J9-K9</f>
        <v/>
      </c>
      <c r="M9" s="4">
        <f>IF(L9&gt;20,"Alerte plafond",IF(L9&gt;10,"À surveiller","OK"))</f>
        <v/>
      </c>
    </row>
    <row r="10">
      <c r="A10" s="8" t="n">
        <v>8</v>
      </c>
      <c r="B10" s="9" t="inlineStr">
        <is>
          <t>Nicolas Moreau</t>
        </is>
      </c>
      <c r="C10" s="9" t="inlineStr">
        <is>
          <t>Production</t>
        </is>
      </c>
      <c r="D10" s="10" t="inlineStr">
        <is>
          <t>01/01/2026</t>
        </is>
      </c>
      <c r="E10" s="6" t="n">
        <v>151.67</v>
      </c>
      <c r="F10" s="6" t="n">
        <v>190</v>
      </c>
      <c r="G10" s="11">
        <f>MAX(0,F10-E10)</f>
        <v/>
      </c>
      <c r="H10" s="11">
        <f>MIN(G10,8)</f>
        <v/>
      </c>
      <c r="I10" s="11">
        <f>MAX(0,G10-8)</f>
        <v/>
      </c>
      <c r="J10" s="11">
        <f>ROUND(H10*1.25+I10*1.5,2)</f>
        <v/>
      </c>
      <c r="K10" s="6" t="n">
        <v>0</v>
      </c>
      <c r="L10" s="11">
        <f>L9+J10-K10</f>
        <v/>
      </c>
      <c r="M10" s="9">
        <f>IF(L10&gt;20,"Alerte plafond",IF(L10&gt;10,"À surveiller","OK"))</f>
        <v/>
      </c>
    </row>
    <row r="11">
      <c r="A11" s="3" t="n">
        <v>9</v>
      </c>
      <c r="B11" s="4" t="inlineStr">
        <is>
          <t>Manon Lefevre</t>
        </is>
      </c>
      <c r="C11" s="4" t="inlineStr">
        <is>
          <t>Maintenance</t>
        </is>
      </c>
      <c r="D11" s="5" t="inlineStr">
        <is>
          <t>01/01/2026</t>
        </is>
      </c>
      <c r="E11" s="6" t="n">
        <v>151.67</v>
      </c>
      <c r="F11" s="6" t="n">
        <v>165</v>
      </c>
      <c r="G11" s="7">
        <f>MAX(0,F11-E11)</f>
        <v/>
      </c>
      <c r="H11" s="7">
        <f>MIN(G11,8)</f>
        <v/>
      </c>
      <c r="I11" s="7">
        <f>MAX(0,G11-8)</f>
        <v/>
      </c>
      <c r="J11" s="7">
        <f>ROUND(H11*1.25+I11*1.5,2)</f>
        <v/>
      </c>
      <c r="K11" s="6" t="n">
        <v>0</v>
      </c>
      <c r="L11" s="7">
        <f>L10+J11-K11</f>
        <v/>
      </c>
      <c r="M11" s="4">
        <f>IF(L11&gt;20,"Alerte plafond",IF(L11&gt;10,"À surveiller","OK"))</f>
        <v/>
      </c>
    </row>
    <row r="12">
      <c r="A12" s="12" t="inlineStr"/>
      <c r="B12" s="12" t="inlineStr">
        <is>
          <t>TOTAUX</t>
        </is>
      </c>
      <c r="C12" s="12" t="n"/>
      <c r="D12" s="12" t="n"/>
      <c r="E12" s="12" t="n"/>
      <c r="F12" s="12" t="n"/>
      <c r="G12" s="13">
        <f>SUM(G3:G11)</f>
        <v/>
      </c>
      <c r="H12" s="13">
        <f>SUM(H3:H11)</f>
        <v/>
      </c>
      <c r="I12" s="13">
        <f>SUM(I3:I11)</f>
        <v/>
      </c>
      <c r="J12" s="13">
        <f>SUM(J3:J11)</f>
        <v/>
      </c>
      <c r="K12" s="13">
        <f>SUM(K3:K11)</f>
        <v/>
      </c>
      <c r="L12" s="13">
        <f>L11</f>
        <v/>
      </c>
      <c r="M12" s="12" t="n"/>
    </row>
  </sheetData>
  <mergeCells count="1">
    <mergeCell ref="A1:M1"/>
  </mergeCells>
  <conditionalFormatting sqref="M3:M11">
    <cfRule type="expression" priority="1" dxfId="0" stopIfTrue="1">
      <formula>M3="Alerte plafond"</formula>
    </cfRule>
    <cfRule type="expression" priority="2" dxfId="1" stopIfTrue="1">
      <formula>M3="OK"</formula>
    </cfRule>
  </conditionalFormatting>
  <conditionalFormatting sqref="L3:L11">
    <cfRule type="expression" priority="3" dxfId="2" stopIfTrue="1">
      <formula>L3&gt;20</formula>
    </cfRule>
  </conditionalFormatting>
  <dataValidations count="1">
    <dataValidation sqref="C3:C11" showErrorMessage="1" showInputMessage="1" allowBlank="1" type="list">
      <formula1>"Production,Logistique,Comptabilité,Maintenance,RH"</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32" customWidth="1" min="1" max="1"/>
    <col width="16" customWidth="1" min="2" max="2"/>
    <col width="4" customWidth="1" min="3" max="3"/>
    <col width="18" customWidth="1" min="4" max="4"/>
    <col width="18" customWidth="1" min="5" max="5"/>
    <col width="18" customWidth="1" min="6" max="6"/>
  </cols>
  <sheetData>
    <row r="1" ht="28" customHeight="1">
      <c r="A1" s="1" t="inlineStr">
        <is>
          <t>TABLEAU DE BORD - REPOS COMPENSATEUR</t>
        </is>
      </c>
    </row>
    <row r="3">
      <c r="A3" s="14" t="inlineStr">
        <is>
          <t>Indicateur</t>
        </is>
      </c>
      <c r="B3" s="14" t="inlineStr">
        <is>
          <t>Valeur</t>
        </is>
      </c>
      <c r="D3" s="15" t="inlineStr">
        <is>
          <t>Salarié</t>
        </is>
      </c>
      <c r="E3" s="15" t="inlineStr">
        <is>
          <t>Solde (h)</t>
        </is>
      </c>
    </row>
    <row r="4">
      <c r="A4" s="4" t="inlineStr">
        <is>
          <t>Nombre de salariés suivis</t>
        </is>
      </c>
      <c r="B4" s="16">
        <f>COUNTA('Suivi Repos Compensateur'!B3:B11)</f>
        <v/>
      </c>
      <c r="D4" s="4">
        <f>'Suivi Repos Compensateur'!B3</f>
        <v/>
      </c>
      <c r="E4" s="7">
        <f>'Suivi Repos Compensateur'!L3</f>
        <v/>
      </c>
    </row>
    <row r="5">
      <c r="A5" s="9" t="inlineStr">
        <is>
          <t>Total heures supplémentaires</t>
        </is>
      </c>
      <c r="B5" s="17">
        <f>'Suivi Repos Compensateur'!G12</f>
        <v/>
      </c>
      <c r="D5" s="9">
        <f>'Suivi Repos Compensateur'!B4</f>
        <v/>
      </c>
      <c r="E5" s="11">
        <f>'Suivi Repos Compensateur'!L4</f>
        <v/>
      </c>
    </row>
    <row r="6">
      <c r="A6" s="4" t="inlineStr">
        <is>
          <t>Total HS à 25%</t>
        </is>
      </c>
      <c r="B6" s="18">
        <f>'Suivi Repos Compensateur'!H12</f>
        <v/>
      </c>
      <c r="D6" s="4">
        <f>'Suivi Repos Compensateur'!B5</f>
        <v/>
      </c>
      <c r="E6" s="7">
        <f>'Suivi Repos Compensateur'!L5</f>
        <v/>
      </c>
    </row>
    <row r="7">
      <c r="A7" s="9" t="inlineStr">
        <is>
          <t>Total HS à 50%</t>
        </is>
      </c>
      <c r="B7" s="17">
        <f>'Suivi Repos Compensateur'!I12</f>
        <v/>
      </c>
      <c r="D7" s="9">
        <f>'Suivi Repos Compensateur'!B6</f>
        <v/>
      </c>
      <c r="E7" s="11">
        <f>'Suivi Repos Compensateur'!L6</f>
        <v/>
      </c>
    </row>
    <row r="8">
      <c r="A8" s="4" t="inlineStr">
        <is>
          <t>Total repos acquis (h)</t>
        </is>
      </c>
      <c r="B8" s="18">
        <f>'Suivi Repos Compensateur'!J12</f>
        <v/>
      </c>
      <c r="D8" s="4">
        <f>'Suivi Repos Compensateur'!B7</f>
        <v/>
      </c>
      <c r="E8" s="7">
        <f>'Suivi Repos Compensateur'!L7</f>
        <v/>
      </c>
    </row>
    <row r="9">
      <c r="A9" s="9" t="inlineStr">
        <is>
          <t>Total repos pris (h)</t>
        </is>
      </c>
      <c r="B9" s="17">
        <f>'Suivi Repos Compensateur'!K12</f>
        <v/>
      </c>
      <c r="D9" s="9">
        <f>'Suivi Repos Compensateur'!B8</f>
        <v/>
      </c>
      <c r="E9" s="11">
        <f>'Suivi Repos Compensateur'!L8</f>
        <v/>
      </c>
    </row>
    <row r="10">
      <c r="A10" s="4" t="inlineStr">
        <is>
          <t>Solde global cumulé (h)</t>
        </is>
      </c>
      <c r="B10" s="18">
        <f>'Suivi Repos Compensateur'!L12</f>
        <v/>
      </c>
      <c r="D10" s="4">
        <f>'Suivi Repos Compensateur'!B9</f>
        <v/>
      </c>
      <c r="E10" s="7">
        <f>'Suivi Repos Compensateur'!L9</f>
        <v/>
      </c>
    </row>
    <row r="11">
      <c r="A11" s="9" t="inlineStr">
        <is>
          <t>Nombre de salariés en alerte</t>
        </is>
      </c>
      <c r="B11" s="19">
        <f>COUNTIF('Suivi Repos Compensateur'!M3:M11,"Alerte plafond")</f>
        <v/>
      </c>
      <c r="D11" s="9">
        <f>'Suivi Repos Compensateur'!B10</f>
        <v/>
      </c>
      <c r="E11" s="11">
        <f>'Suivi Repos Compensateur'!L10</f>
        <v/>
      </c>
    </row>
    <row r="12">
      <c r="D12" s="4">
        <f>'Suivi Repos Compensateur'!B11</f>
        <v/>
      </c>
      <c r="E12" s="7">
        <f>'Suivi Repos Compensateur'!L11</f>
        <v/>
      </c>
    </row>
    <row r="15">
      <c r="D15" s="15" t="inlineStr">
        <is>
          <t>Type d'HS</t>
        </is>
      </c>
      <c r="E15" s="15" t="inlineStr">
        <is>
          <t>Heures</t>
        </is>
      </c>
    </row>
    <row r="16">
      <c r="D16" s="8" t="inlineStr">
        <is>
          <t>HS à 25%</t>
        </is>
      </c>
      <c r="E16" s="11">
        <f>'Suivi Repos Compensateur'!H12</f>
        <v/>
      </c>
    </row>
    <row r="17">
      <c r="D17" s="8" t="inlineStr">
        <is>
          <t>HS à 50%</t>
        </is>
      </c>
      <c r="E17" s="11">
        <f>'Suivi Repos Compensateur'!I12</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26" customWidth="1" min="1" max="1"/>
    <col width="20" customWidth="1" min="2" max="2"/>
    <col width="20" customWidth="1" min="3" max="3"/>
    <col width="20" customWidth="1" min="4" max="4"/>
  </cols>
  <sheetData>
    <row r="1" ht="28" customHeight="1">
      <c r="A1" s="1" t="inlineStr">
        <is>
          <t>MODE D'EMPLOI - SUIVI DU REPOS COMPENSATEUR</t>
        </is>
      </c>
    </row>
    <row r="3">
      <c r="A3" s="20" t="inlineStr">
        <is>
          <t>Objet du classeur</t>
        </is>
      </c>
    </row>
    <row r="4">
      <c r="A4" s="21" t="inlineStr">
        <is>
          <t>Ce classeur permet de suivre le calcul du repos compensateur (contrepartie obligatoire en repos et repos compensateur de remplacement) lié aux heures supplémentaires effectuées par les salariés, conformément aux règles de majoration de 25% (de la 36e à la 43e heure) et 50% (au-delà de la 43e heure hebdomadaire, ramené ici en équivalent mensuel simplifié).</t>
        </is>
      </c>
    </row>
    <row r="5"/>
    <row r="6"/>
    <row r="8">
      <c r="A8" s="14" t="inlineStr">
        <is>
          <t>Feuille</t>
        </is>
      </c>
      <c r="B8" s="14" t="inlineStr">
        <is>
          <t>Contenu</t>
        </is>
      </c>
    </row>
    <row r="9" ht="42" customHeight="1">
      <c r="A9" s="22" t="inlineStr">
        <is>
          <t>Suivi Repos Compensateur</t>
        </is>
      </c>
      <c r="B9" s="23" t="inlineStr">
        <is>
          <t>Tableau détaillé par salarié : heures contractuelles, heures travaillées, heures supplémentaires réparties entre 25% et 50%, équivalent de repos acquis, repos pris et solde cumulé.</t>
        </is>
      </c>
    </row>
    <row r="10" ht="42" customHeight="1">
      <c r="A10" s="24" t="inlineStr">
        <is>
          <t>Tableau de bord</t>
        </is>
      </c>
      <c r="B10" s="25" t="inlineStr">
        <is>
          <t>Indicateurs clés et graphiques (histogramme des soldes par salarié, répartition des heures supplémentaires 25% / 50%).</t>
        </is>
      </c>
    </row>
    <row r="11" ht="42" customHeight="1">
      <c r="A11" s="22" t="inlineStr">
        <is>
          <t>Mode d'emploi</t>
        </is>
      </c>
      <c r="B11" s="23" t="inlineStr">
        <is>
          <t>Cette feuille : explications sur l'utilisation du classeur et des colonnes.</t>
        </is>
      </c>
    </row>
    <row r="13">
      <c r="A13" s="20" t="inlineStr">
        <is>
          <t>Détail des colonnes</t>
        </is>
      </c>
    </row>
    <row r="14" ht="36" customHeight="1">
      <c r="A14" s="22" t="inlineStr">
        <is>
          <t>Heures contractuelles</t>
        </is>
      </c>
      <c r="B14" s="23" t="inlineStr">
        <is>
          <t>Durée mensuelle de travail prévue au contrat (base 151,67 h pour 35h/semaine). Cellule modifiable (fond jaune pâle).</t>
        </is>
      </c>
    </row>
    <row r="15" ht="36" customHeight="1">
      <c r="A15" s="24" t="inlineStr">
        <is>
          <t>Heures travaillées</t>
        </is>
      </c>
      <c r="B15" s="25" t="inlineStr">
        <is>
          <t>Heures réellement effectuées dans le mois. Cellule modifiable (fond jaune pâle).</t>
        </is>
      </c>
    </row>
    <row r="16" ht="36" customHeight="1">
      <c r="A16" s="22" t="inlineStr">
        <is>
          <t>Heures supplémentaires</t>
        </is>
      </c>
      <c r="B16" s="23" t="inlineStr">
        <is>
          <t>Calcul automatique = Heures travaillées - Heures contractuelles (jamais négatif).</t>
        </is>
      </c>
    </row>
    <row r="17" ht="36" customHeight="1">
      <c r="A17" s="24" t="inlineStr">
        <is>
          <t>Dont HS à 25% / 50%</t>
        </is>
      </c>
      <c r="B17" s="25" t="inlineStr">
        <is>
          <t>Répartition automatique des heures supplémentaires selon les seuils légaux de majoration.</t>
        </is>
      </c>
    </row>
    <row r="18" ht="36" customHeight="1">
      <c r="A18" s="22" t="inlineStr">
        <is>
          <t>Équivalent repos acquis</t>
        </is>
      </c>
      <c r="B18" s="23" t="inlineStr">
        <is>
          <t>Conversion des heures supplémentaires majorées en équivalent temps de repos (25% =&gt; x1,25 ; 50% =&gt; x1,5).</t>
        </is>
      </c>
    </row>
    <row r="19" ht="36" customHeight="1">
      <c r="A19" s="24" t="inlineStr">
        <is>
          <t>Repos pris</t>
        </is>
      </c>
      <c r="B19" s="25" t="inlineStr">
        <is>
          <t>Nombre d'heures de repos compensateur effectivement posées par le salarié dans le mois. Cellule modifiable.</t>
        </is>
      </c>
    </row>
    <row r="20" ht="36" customHeight="1">
      <c r="A20" s="22" t="inlineStr">
        <is>
          <t>Solde cumulé</t>
        </is>
      </c>
      <c r="B20" s="23" t="inlineStr">
        <is>
          <t>Cumul du solde du mois précédent + repos acquis - repos pris.</t>
        </is>
      </c>
    </row>
    <row r="21" ht="36" customHeight="1">
      <c r="A21" s="24" t="inlineStr">
        <is>
          <t>Statut</t>
        </is>
      </c>
      <c r="B21" s="25" t="inlineStr">
        <is>
          <t>OK si solde &lt;= 10h, À surveiller si entre 10 et 20h, Alerte plafond si &gt; 20h (seuil indicatif à adapter selon accord d'entreprise).</t>
        </is>
      </c>
    </row>
  </sheetData>
  <mergeCells count="16">
    <mergeCell ref="A1:D1"/>
    <mergeCell ref="A3:D3"/>
    <mergeCell ref="A4:D6"/>
    <mergeCell ref="B8:D8"/>
    <mergeCell ref="B9:D9"/>
    <mergeCell ref="B10:D10"/>
    <mergeCell ref="B11:D11"/>
    <mergeCell ref="A13:D13"/>
    <mergeCell ref="B14:D14"/>
    <mergeCell ref="B15:D15"/>
    <mergeCell ref="B16:D16"/>
    <mergeCell ref="B17:D17"/>
    <mergeCell ref="B18:D18"/>
    <mergeCell ref="B19:D19"/>
    <mergeCell ref="B20:D20"/>
    <mergeCell ref="B21:D2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2026-07-17T13:11:31Z</dcterms:created>
  <dcterms:modified xmlns:dcterms="http://purl.org/dc/terms/" xmlns:xsi="http://www.w3.org/2001/XMLSchema-instance" xsi:type="dcterms:W3CDTF">2026-07-17T13:11:31Z</dcterms:modified>
</cp:coreProperties>
</file>