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_Personnel" sheetId="1" state="visible" r:id="rId1"/>
    <sheet xmlns:r="http://schemas.openxmlformats.org/officeDocument/2006/relationships" name="Synthèse_RH" sheetId="2" state="visible" r:id="rId2"/>
    <sheet xmlns:r="http://schemas.openxmlformats.org/officeDocument/2006/relationships" name="Référentiels" sheetId="3" state="visible" r:id="rId3"/>
    <sheet xmlns:r="http://schemas.openxmlformats.org/officeDocument/2006/relationships" name="Mode_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0.0"/>
  </numFmts>
  <fonts count="5">
    <font>
      <name val="Calibri"/>
      <family val="2"/>
      <color theme="1"/>
      <sz val="11"/>
      <scheme val="minor"/>
    </font>
    <font>
      <b val="1"/>
      <color rgb="00FFFFFF"/>
      <sz val="15"/>
    </font>
    <font>
      <b val="1"/>
      <color rgb="00FFFFFF"/>
      <sz val="11"/>
    </font>
    <font>
      <b val="1"/>
      <color rgb="00FFFFFF"/>
      <sz val="10"/>
    </font>
    <font>
      <sz val="10"/>
    </font>
  </fonts>
  <fills count="7">
    <fill>
      <patternFill/>
    </fill>
    <fill>
      <patternFill patternType="gray125"/>
    </fill>
    <fill>
      <patternFill patternType="solid">
        <fgColor rgb="00E11D48"/>
      </patternFill>
    </fill>
    <fill>
      <patternFill patternType="solid">
        <fgColor rgb="00FFFBEB"/>
      </patternFill>
    </fill>
    <fill>
      <patternFill patternType="solid">
        <fgColor rgb="00FDF0F3"/>
      </patternFill>
    </fill>
    <fill>
      <patternFill patternType="solid">
        <fgColor rgb="00BE123C"/>
      </patternFill>
    </fill>
    <fill>
      <patternFill patternType="solid">
        <f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4" borderId="1" pivotButton="0" quotePrefix="0" xfId="0"/>
    <xf numFmtId="164" fontId="0" fillId="4" borderId="1" pivotButton="0" quotePrefix="0" xfId="0"/>
    <xf numFmtId="164" fontId="0" fillId="3" borderId="1" pivotButton="0" quotePrefix="0" xfId="0"/>
    <xf numFmtId="0" fontId="0" fillId="4" borderId="1" applyAlignment="1" pivotButton="0" quotePrefix="0" xfId="0">
      <alignment horizontal="center" vertical="center" wrapText="1"/>
    </xf>
    <xf numFmtId="1" fontId="0" fillId="3" borderId="1" pivotButton="0" quotePrefix="0" xfId="0"/>
    <xf numFmtId="165" fontId="0" fillId="4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165" fontId="0" fillId="0" borderId="1" pivotButton="0" quotePrefix="0" xfId="0"/>
    <xf numFmtId="0" fontId="3" fillId="5" borderId="0" pivotButton="0" quotePrefix="0" xfId="0"/>
    <xf numFmtId="0" fontId="2" fillId="6" borderId="1" applyAlignment="1" pivotButton="0" quotePrefix="0" xfId="0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3" fillId="5" borderId="0" applyAlignment="1" pivotButton="0" quotePrefix="0" xfId="0">
      <alignment horizontal="left" vertical="center" wrapText="1"/>
    </xf>
    <xf numFmtId="164" fontId="0" fillId="4" borderId="1" pivotButton="0" quotePrefix="0" xfId="0"/>
    <xf numFmtId="164" fontId="0" fillId="3" borderId="1" pivotButton="0" quotePrefix="0" xfId="0"/>
    <xf numFmtId="165" fontId="0" fillId="4" borderId="1" pivotButton="0" quotePrefix="0" xfId="0"/>
    <xf numFmtId="164" fontId="0" fillId="0" borderId="1" pivotButton="0" quotePrefix="0" xfId="0"/>
    <xf numFmtId="165" fontId="0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D1D5DB"/>
        </patternFill>
      </fill>
    </dxf>
    <dxf>
      <font>
        <b val="1"/>
        <color rgb="00FFFFFF"/>
      </font>
      <fill>
        <patternFill patternType="solid">
          <fgColor rgb="00DC2626"/>
        </patternFill>
      </fill>
    </dxf>
    <dxf>
      <font>
        <b val="1"/>
        <color rgb="00DC2626"/>
      </font>
      <fill>
        <patternFill patternType="solid">
          <fgColor rgb="00FFFBE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Effectif par service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'Synthèse_RH'!B12</f>
            </strRef>
          </tx>
          <spPr>
            <a:solidFill xmlns:a="http://schemas.openxmlformats.org/drawingml/2006/main">
              <a:srgbClr val="0891B2"/>
            </a:solidFill>
            <a:ln xmlns:a="http://schemas.openxmlformats.org/drawingml/2006/main">
              <a:prstDash val="solid"/>
            </a:ln>
          </spPr>
          <cat>
            <numRef>
              <f>'Synthèse_RH'!$A$13:$A$18</f>
            </numRef>
          </cat>
          <val>
            <numRef>
              <f>'Synthèse_RH'!$B$13:$B$18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Service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Effectif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type de contrat</a:t>
            </a:r>
          </a:p>
        </rich>
      </tx>
    </title>
    <plotArea>
      <pieChart>
        <varyColors val="1"/>
        <ser>
          <idx val="0"/>
          <order val="0"/>
          <tx>
            <strRef>
              <f>'Synthèse_RH'!B21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'Synthèse_RH'!$A$22:$A$26</f>
            </numRef>
          </cat>
          <val>
            <numRef>
              <f>'Synthèse_RH'!$B$22:$B$26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Entrées par mois (2026)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'Synthèse_RH'!B29</f>
            </strRef>
          </tx>
          <spPr>
            <a:ln xmlns:a="http://schemas.openxmlformats.org/drawingml/2006/main" w="20000">
              <a:solidFill>
                <a:srgbClr val="E11D48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'Synthèse_RH'!$A$30:$A$41</f>
            </numRef>
          </cat>
          <val>
            <numRef>
              <f>'Synthèse_RH'!$B$30:$B$41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d'entrées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3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39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2"/>
  <sheetViews>
    <sheetView workbookViewId="0">
      <pane xSplit="1" ySplit="2" topLeftCell="B3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8" customWidth="1" min="4" max="4"/>
    <col width="16" customWidth="1" min="5" max="5"/>
    <col width="12" customWidth="1" min="6" max="6"/>
    <col width="20" customWidth="1" min="7" max="7"/>
    <col width="15" customWidth="1" min="8" max="8"/>
    <col width="14" customWidth="1" min="9" max="9"/>
    <col width="14" customWidth="1" min="10" max="10"/>
    <col width="10" customWidth="1" min="11" max="11"/>
    <col width="12" customWidth="1" min="12" max="12"/>
    <col width="14" customWidth="1" min="13" max="13"/>
    <col width="14" customWidth="1" min="14" max="14"/>
    <col width="20" customWidth="1" min="15" max="15"/>
    <col width="20" customWidth="1" min="16" max="16"/>
    <col width="18" customWidth="1" min="17" max="17"/>
    <col width="16" customWidth="1" min="18" max="18"/>
    <col width="26" customWidth="1" min="19" max="19"/>
  </cols>
  <sheetData>
    <row r="1" ht="24" customHeight="1">
      <c r="A1" s="1" t="inlineStr">
        <is>
          <t>REGISTRE UNIQUE DU PERSONNEL - Excel Prêt</t>
        </is>
      </c>
    </row>
    <row r="2">
      <c r="A2" s="2" t="inlineStr">
        <is>
          <t>ID Salarié</t>
        </is>
      </c>
      <c r="B2" s="2" t="inlineStr">
        <is>
          <t>Nom</t>
        </is>
      </c>
      <c r="C2" s="2" t="inlineStr">
        <is>
          <t>Prénom</t>
        </is>
      </c>
      <c r="D2" s="2" t="inlineStr">
        <is>
          <t>Sexe</t>
        </is>
      </c>
      <c r="E2" s="2" t="inlineStr">
        <is>
          <t>Date de naissance</t>
        </is>
      </c>
      <c r="F2" s="2" t="inlineStr">
        <is>
          <t>Ville</t>
        </is>
      </c>
      <c r="G2" s="2" t="inlineStr">
        <is>
          <t>Poste</t>
        </is>
      </c>
      <c r="H2" s="2" t="inlineStr">
        <is>
          <t>Type de contrat</t>
        </is>
      </c>
      <c r="I2" s="2" t="inlineStr">
        <is>
          <t>Date d'entrée</t>
        </is>
      </c>
      <c r="J2" s="2" t="inlineStr">
        <is>
          <t>Date de sortie</t>
        </is>
      </c>
      <c r="K2" s="2" t="inlineStr">
        <is>
          <t>Statut</t>
        </is>
      </c>
      <c r="L2" s="2" t="inlineStr">
        <is>
          <t>Temps de travail (%)</t>
        </is>
      </c>
      <c r="M2" s="2" t="inlineStr">
        <is>
          <t>Temps de travail hebdo (h)</t>
        </is>
      </c>
      <c r="N2" s="2" t="inlineStr">
        <is>
          <t>Service</t>
        </is>
      </c>
      <c r="O2" s="2" t="inlineStr">
        <is>
          <t>N° SIRET employeur</t>
        </is>
      </c>
      <c r="P2" s="2" t="inlineStr">
        <is>
          <t>N° Sécurité sociale</t>
        </is>
      </c>
      <c r="Q2" s="2" t="inlineStr">
        <is>
          <t>Date de visite médicale</t>
        </is>
      </c>
      <c r="R2" s="2" t="inlineStr">
        <is>
          <t>Fin période d'essai</t>
        </is>
      </c>
      <c r="S2" s="2" t="inlineStr">
        <is>
          <t>Commentaires RH</t>
        </is>
      </c>
    </row>
    <row r="3">
      <c r="A3" s="3" t="n">
        <v>1</v>
      </c>
      <c r="B3" s="3" t="inlineStr">
        <is>
          <t>Martin</t>
        </is>
      </c>
      <c r="C3" s="3" t="inlineStr">
        <is>
          <t>Camille</t>
        </is>
      </c>
      <c r="D3" s="3" t="inlineStr">
        <is>
          <t>F</t>
        </is>
      </c>
      <c r="E3" s="19" t="n">
        <v>32947</v>
      </c>
      <c r="F3" s="3" t="inlineStr">
        <is>
          <t>Paris</t>
        </is>
      </c>
      <c r="G3" s="3" t="inlineStr">
        <is>
          <t>Responsable RH</t>
        </is>
      </c>
      <c r="H3" s="3" t="inlineStr">
        <is>
          <t>CDI</t>
        </is>
      </c>
      <c r="I3" s="19" t="n">
        <v>46037</v>
      </c>
      <c r="J3" s="20" t="n"/>
      <c r="K3" s="6">
        <f>IF(J3="","Actif","Sorti")</f>
        <v/>
      </c>
      <c r="L3" s="7" t="n">
        <v>100</v>
      </c>
      <c r="M3" s="21">
        <f>IFERROR(L3*35/100,"")</f>
        <v/>
      </c>
      <c r="N3" s="3" t="inlineStr">
        <is>
          <t>RH</t>
        </is>
      </c>
      <c r="O3" s="3" t="inlineStr">
        <is>
          <t>412 345 678 00025</t>
        </is>
      </c>
      <c r="P3" s="3" t="inlineStr">
        <is>
          <t>2 90 03 75 116 023 45</t>
        </is>
      </c>
      <c r="Q3" s="19" t="n">
        <v>46183</v>
      </c>
      <c r="R3" s="19">
        <f>IF(H3="CDI",DATE(YEAR(I3),MONTH(I3)+2,DAY(I3)),IF(H3="CDD",DATE(YEAR(I3),MONTH(I3)+1,DAY(I3)),""))</f>
        <v/>
      </c>
      <c r="S3" s="3" t="inlineStr">
        <is>
          <t>RAS</t>
        </is>
      </c>
    </row>
    <row r="4">
      <c r="A4" s="9" t="n">
        <v>2</v>
      </c>
      <c r="B4" s="9" t="inlineStr">
        <is>
          <t>Bernard</t>
        </is>
      </c>
      <c r="C4" s="9" t="inlineStr">
        <is>
          <t>Julien</t>
        </is>
      </c>
      <c r="D4" s="9" t="inlineStr">
        <is>
          <t>M</t>
        </is>
      </c>
      <c r="E4" s="22" t="n">
        <v>32346</v>
      </c>
      <c r="F4" s="9" t="inlineStr">
        <is>
          <t>Lyon</t>
        </is>
      </c>
      <c r="G4" s="9" t="inlineStr">
        <is>
          <t>Comptable</t>
        </is>
      </c>
      <c r="H4" s="9" t="inlineStr">
        <is>
          <t>CDI</t>
        </is>
      </c>
      <c r="I4" s="22" t="n">
        <v>46054</v>
      </c>
      <c r="J4" s="20" t="n"/>
      <c r="K4" s="11">
        <f>IF(J4="","Actif","Sorti")</f>
        <v/>
      </c>
      <c r="L4" s="7" t="n">
        <v>100</v>
      </c>
      <c r="M4" s="23">
        <f>IFERROR(L4*35/100,"")</f>
        <v/>
      </c>
      <c r="N4" s="9" t="inlineStr">
        <is>
          <t>Comptabilité</t>
        </is>
      </c>
      <c r="O4" s="9" t="inlineStr">
        <is>
          <t>412 345 678 00025</t>
        </is>
      </c>
      <c r="P4" s="9" t="inlineStr">
        <is>
          <t>1 88 07 69 234 045 12</t>
        </is>
      </c>
      <c r="Q4" s="22" t="n">
        <v>46223</v>
      </c>
      <c r="R4" s="22">
        <f>IF(H4="CDI",DATE(YEAR(I4),MONTH(I4)+2,DAY(I4)),IF(H4="CDD",DATE(YEAR(I4),MONTH(I4)+1,DAY(I4)),""))</f>
        <v/>
      </c>
      <c r="S4" s="9" t="inlineStr">
        <is>
          <t>Formation SIRH prévue</t>
        </is>
      </c>
    </row>
    <row r="5">
      <c r="A5" s="3" t="n">
        <v>3</v>
      </c>
      <c r="B5" s="3" t="inlineStr">
        <is>
          <t>Dubois</t>
        </is>
      </c>
      <c r="C5" s="3" t="inlineStr">
        <is>
          <t>Émilie</t>
        </is>
      </c>
      <c r="D5" s="3" t="inlineStr">
        <is>
          <t>F</t>
        </is>
      </c>
      <c r="E5" s="19" t="n">
        <v>34278</v>
      </c>
      <c r="F5" s="3" t="inlineStr">
        <is>
          <t>Marseille</t>
        </is>
      </c>
      <c r="G5" s="3" t="inlineStr">
        <is>
          <t>Chargée de clientèle</t>
        </is>
      </c>
      <c r="H5" s="3" t="inlineStr">
        <is>
          <t>CDD</t>
        </is>
      </c>
      <c r="I5" s="19" t="n">
        <v>46082</v>
      </c>
      <c r="J5" s="20" t="n">
        <v>46265</v>
      </c>
      <c r="K5" s="6">
        <f>IF(J5="","Actif","Sorti")</f>
        <v/>
      </c>
      <c r="L5" s="7" t="n">
        <v>100</v>
      </c>
      <c r="M5" s="21">
        <f>IFERROR(L5*35/100,"")</f>
        <v/>
      </c>
      <c r="N5" s="3" t="inlineStr">
        <is>
          <t>Commercial</t>
        </is>
      </c>
      <c r="O5" s="3" t="inlineStr">
        <is>
          <t>412 345 678 00025</t>
        </is>
      </c>
      <c r="P5" s="3" t="inlineStr">
        <is>
          <t>2 93 11 13 356 078 33</t>
        </is>
      </c>
      <c r="Q5" s="19" t="n">
        <v>46392</v>
      </c>
      <c r="R5" s="19">
        <f>IF(H5="CDI",DATE(YEAR(I5),MONTH(I5)+2,DAY(I5)),IF(H5="CDD",DATE(YEAR(I5),MONTH(I5)+1,DAY(I5)),""))</f>
        <v/>
      </c>
      <c r="S5" s="3" t="inlineStr">
        <is>
          <t>Contrat renouvelable</t>
        </is>
      </c>
    </row>
    <row r="6">
      <c r="A6" s="9" t="n">
        <v>4</v>
      </c>
      <c r="B6" s="9" t="inlineStr">
        <is>
          <t>Moreau</t>
        </is>
      </c>
      <c r="C6" s="9" t="inlineStr">
        <is>
          <t>Lucas</t>
        </is>
      </c>
      <c r="D6" s="9" t="inlineStr">
        <is>
          <t>M</t>
        </is>
      </c>
      <c r="E6" s="22" t="n">
        <v>36298</v>
      </c>
      <c r="F6" s="9" t="inlineStr">
        <is>
          <t>Toulouse</t>
        </is>
      </c>
      <c r="G6" s="9" t="inlineStr">
        <is>
          <t>Alternant Production</t>
        </is>
      </c>
      <c r="H6" s="9" t="inlineStr">
        <is>
          <t>Alternance</t>
        </is>
      </c>
      <c r="I6" s="22" t="n">
        <v>46266</v>
      </c>
      <c r="J6" s="20" t="n"/>
      <c r="K6" s="11">
        <f>IF(J6="","Actif","Sorti")</f>
        <v/>
      </c>
      <c r="L6" s="7" t="n">
        <v>100</v>
      </c>
      <c r="M6" s="23">
        <f>IFERROR(L6*35/100,"")</f>
        <v/>
      </c>
      <c r="N6" s="9" t="inlineStr">
        <is>
          <t>Production</t>
        </is>
      </c>
      <c r="O6" s="9" t="inlineStr">
        <is>
          <t>412 345 678 00025</t>
        </is>
      </c>
      <c r="P6" s="9" t="inlineStr">
        <is>
          <t>1 99 05 31 145 067 21</t>
        </is>
      </c>
      <c r="Q6" s="22" t="n">
        <v>46280</v>
      </c>
      <c r="R6" s="22">
        <f>IF(H6="CDI",DATE(YEAR(I6),MONTH(I6)+2,DAY(I6)),IF(H6="CDD",DATE(YEAR(I6),MONTH(I6)+1,DAY(I6)),""))</f>
        <v/>
      </c>
      <c r="S6" s="9" t="inlineStr">
        <is>
          <t>École partenaire ISTP</t>
        </is>
      </c>
    </row>
    <row r="7">
      <c r="A7" s="3" t="n">
        <v>5</v>
      </c>
      <c r="B7" s="3" t="inlineStr">
        <is>
          <t>Laurent</t>
        </is>
      </c>
      <c r="C7" s="3" t="inlineStr">
        <is>
          <t>Chloé</t>
        </is>
      </c>
      <c r="D7" s="3" t="inlineStr">
        <is>
          <t>F</t>
        </is>
      </c>
      <c r="E7" s="19" t="n">
        <v>36931</v>
      </c>
      <c r="F7" s="3" t="inlineStr">
        <is>
          <t>Bordeaux</t>
        </is>
      </c>
      <c r="G7" s="3" t="inlineStr">
        <is>
          <t>Stagiaire Logistique</t>
        </is>
      </c>
      <c r="H7" s="3" t="inlineStr">
        <is>
          <t>Stage</t>
        </is>
      </c>
      <c r="I7" s="19" t="n">
        <v>46113</v>
      </c>
      <c r="J7" s="20" t="n">
        <v>46203</v>
      </c>
      <c r="K7" s="6">
        <f>IF(J7="","Actif","Sorti")</f>
        <v/>
      </c>
      <c r="L7" s="7" t="n">
        <v>100</v>
      </c>
      <c r="M7" s="21">
        <f>IFERROR(L7*35/100,"")</f>
        <v/>
      </c>
      <c r="N7" s="3" t="inlineStr">
        <is>
          <t>Logistique</t>
        </is>
      </c>
      <c r="O7" s="3" t="inlineStr">
        <is>
          <t>412 345 678 00025</t>
        </is>
      </c>
      <c r="P7" s="3" t="inlineStr">
        <is>
          <t>2 01 02 33 033 089 44</t>
        </is>
      </c>
      <c r="Q7" s="19" t="n"/>
      <c r="R7" s="19">
        <f>IF(H7="CDI",DATE(YEAR(I7),MONTH(I7)+2,DAY(I7)),IF(H7="CDD",DATE(YEAR(I7),MONTH(I7)+1,DAY(I7)),""))</f>
        <v/>
      </c>
      <c r="S7" s="3" t="inlineStr">
        <is>
          <t>Stage de fin d'études terminé</t>
        </is>
      </c>
    </row>
    <row r="8">
      <c r="A8" s="9" t="n">
        <v>6</v>
      </c>
      <c r="B8" s="9" t="inlineStr">
        <is>
          <t>Petit</t>
        </is>
      </c>
      <c r="C8" s="9" t="inlineStr">
        <is>
          <t>Thomas</t>
        </is>
      </c>
      <c r="D8" s="9" t="inlineStr">
        <is>
          <t>M</t>
        </is>
      </c>
      <c r="E8" s="22" t="n">
        <v>31320</v>
      </c>
      <c r="F8" s="9" t="inlineStr">
        <is>
          <t>Lille</t>
        </is>
      </c>
      <c r="G8" s="9" t="inlineStr">
        <is>
          <t>Développeur</t>
        </is>
      </c>
      <c r="H8" s="9" t="inlineStr">
        <is>
          <t>CDI</t>
        </is>
      </c>
      <c r="I8" s="22" t="n">
        <v>46032</v>
      </c>
      <c r="J8" s="20" t="n"/>
      <c r="K8" s="11">
        <f>IF(J8="","Actif","Sorti")</f>
        <v/>
      </c>
      <c r="L8" s="7" t="n">
        <v>80</v>
      </c>
      <c r="M8" s="23">
        <f>IFERROR(L8*35/100,"")</f>
        <v/>
      </c>
      <c r="N8" s="9" t="inlineStr">
        <is>
          <t>Informatique</t>
        </is>
      </c>
      <c r="O8" s="9" t="inlineStr">
        <is>
          <t>412 345 678 00025</t>
        </is>
      </c>
      <c r="P8" s="9" t="inlineStr">
        <is>
          <t>1 85 09 59 059 112 09</t>
        </is>
      </c>
      <c r="Q8" s="22" t="n">
        <v>46204</v>
      </c>
      <c r="R8" s="22">
        <f>IF(H8="CDI",DATE(YEAR(I8),MONTH(I8)+2,DAY(I8)),IF(H8="CDD",DATE(YEAR(I8),MONTH(I8)+1,DAY(I8)),""))</f>
        <v/>
      </c>
      <c r="S8" s="9" t="inlineStr">
        <is>
          <t>Télétravail 2 jours/semaine</t>
        </is>
      </c>
    </row>
    <row r="9">
      <c r="A9" s="3" t="n">
        <v>7</v>
      </c>
      <c r="B9" s="3" t="inlineStr">
        <is>
          <t>Garnier</t>
        </is>
      </c>
      <c r="C9" s="3" t="inlineStr">
        <is>
          <t>Léa</t>
        </is>
      </c>
      <c r="D9" s="3" t="inlineStr">
        <is>
          <t>F</t>
        </is>
      </c>
      <c r="E9" s="19" t="n">
        <v>35411</v>
      </c>
      <c r="F9" s="3" t="inlineStr">
        <is>
          <t>Nantes</t>
        </is>
      </c>
      <c r="G9" s="3" t="inlineStr">
        <is>
          <t>Assistante RH</t>
        </is>
      </c>
      <c r="H9" s="3" t="inlineStr">
        <is>
          <t>CDD</t>
        </is>
      </c>
      <c r="I9" s="19" t="n">
        <v>46068</v>
      </c>
      <c r="J9" s="20" t="n"/>
      <c r="K9" s="6">
        <f>IF(J9="","Actif","Sorti")</f>
        <v/>
      </c>
      <c r="L9" s="7" t="n">
        <v>60</v>
      </c>
      <c r="M9" s="21">
        <f>IFERROR(L9*35/100,"")</f>
        <v/>
      </c>
      <c r="N9" s="3" t="inlineStr">
        <is>
          <t>RH</t>
        </is>
      </c>
      <c r="O9" s="3" t="inlineStr">
        <is>
          <t>412 345 678 00025</t>
        </is>
      </c>
      <c r="P9" s="3" t="inlineStr">
        <is>
          <t>2 96 12 44 244 090 55</t>
        </is>
      </c>
      <c r="Q9" s="19" t="n">
        <v>46228</v>
      </c>
      <c r="R9" s="19">
        <f>IF(H9="CDI",DATE(YEAR(I9),MONTH(I9)+2,DAY(I9)),IF(H9="CDD",DATE(YEAR(I9),MONTH(I9)+1,DAY(I9)),""))</f>
        <v/>
      </c>
      <c r="S9" s="3" t="inlineStr">
        <is>
          <t>Remplacement congé maternité</t>
        </is>
      </c>
    </row>
    <row r="10">
      <c r="A10" s="9" t="n">
        <v>8</v>
      </c>
      <c r="B10" s="9" t="inlineStr">
        <is>
          <t>Roux</t>
        </is>
      </c>
      <c r="C10" s="9" t="inlineStr">
        <is>
          <t>Nicolas</t>
        </is>
      </c>
      <c r="D10" s="9" t="inlineStr">
        <is>
          <t>M</t>
        </is>
      </c>
      <c r="E10" s="22" t="n">
        <v>33331</v>
      </c>
      <c r="F10" s="9" t="inlineStr">
        <is>
          <t>Strasbourg</t>
        </is>
      </c>
      <c r="G10" s="9" t="inlineStr">
        <is>
          <t>Commercial terrain</t>
        </is>
      </c>
      <c r="H10" s="9" t="inlineStr">
        <is>
          <t>CDI</t>
        </is>
      </c>
      <c r="I10" s="22" t="n">
        <v>46086</v>
      </c>
      <c r="J10" s="20" t="n"/>
      <c r="K10" s="11">
        <f>IF(J10="","Actif","Sorti")</f>
        <v/>
      </c>
      <c r="L10" s="7" t="n">
        <v>40</v>
      </c>
      <c r="M10" s="23">
        <f>IFERROR(L10*35/100,"")</f>
        <v/>
      </c>
      <c r="N10" s="9" t="inlineStr">
        <is>
          <t>Commercial</t>
        </is>
      </c>
      <c r="O10" s="9" t="inlineStr">
        <is>
          <t>412 345 678 00025</t>
        </is>
      </c>
      <c r="P10" s="9" t="inlineStr">
        <is>
          <t>1 91 04 67 067 123 66</t>
        </is>
      </c>
      <c r="Q10" s="22" t="n">
        <v>46368</v>
      </c>
      <c r="R10" s="22">
        <f>IF(H10="CDI",DATE(YEAR(I10),MONTH(I10)+2,DAY(I10)),IF(H10="CDD",DATE(YEAR(I10),MONTH(I10)+1,DAY(I10)),""))</f>
        <v/>
      </c>
      <c r="S10" s="9" t="inlineStr">
        <is>
          <t>Temps partiel thérapeutique</t>
        </is>
      </c>
    </row>
    <row r="11">
      <c r="A11" s="3" t="n">
        <v>9</v>
      </c>
      <c r="B11" s="3" t="inlineStr">
        <is>
          <t>Faure</t>
        </is>
      </c>
      <c r="C11" s="3" t="inlineStr">
        <is>
          <t>Manon</t>
        </is>
      </c>
      <c r="D11" s="3" t="inlineStr">
        <is>
          <t>F</t>
        </is>
      </c>
      <c r="E11" s="19" t="n">
        <v>35669</v>
      </c>
      <c r="F11" s="3" t="inlineStr">
        <is>
          <t>Nice</t>
        </is>
      </c>
      <c r="G11" s="3" t="inlineStr">
        <is>
          <t>Opératrice Production</t>
        </is>
      </c>
      <c r="H11" s="3" t="inlineStr">
        <is>
          <t>Intérim</t>
        </is>
      </c>
      <c r="I11" s="19" t="n">
        <v>46162</v>
      </c>
      <c r="J11" s="20" t="n"/>
      <c r="K11" s="6">
        <f>IF(J11="","Actif","Sorti")</f>
        <v/>
      </c>
      <c r="L11" s="7" t="n">
        <v>100</v>
      </c>
      <c r="M11" s="21">
        <f>IFERROR(L11*35/100,"")</f>
        <v/>
      </c>
      <c r="N11" s="3" t="inlineStr">
        <is>
          <t>Production</t>
        </is>
      </c>
      <c r="O11" s="3" t="inlineStr">
        <is>
          <t>412 345 678 00025</t>
        </is>
      </c>
      <c r="P11" s="3" t="inlineStr">
        <is>
          <t>2 97 08 06 006 145 77</t>
        </is>
      </c>
      <c r="Q11" s="19" t="n">
        <v>46211</v>
      </c>
      <c r="R11" s="19">
        <f>IF(H11="CDI",DATE(YEAR(I11),MONTH(I11)+2,DAY(I11)),IF(H11="CDD",DATE(YEAR(I11),MONTH(I11)+1,DAY(I11)),""))</f>
        <v/>
      </c>
      <c r="S11" s="3" t="inlineStr">
        <is>
          <t>Mission renouvelable 3 mois</t>
        </is>
      </c>
    </row>
    <row r="12">
      <c r="A12" s="9" t="n">
        <v>10</v>
      </c>
      <c r="B12" s="9" t="inlineStr">
        <is>
          <t>Mercier</t>
        </is>
      </c>
      <c r="C12" s="9" t="inlineStr">
        <is>
          <t>Antoine</t>
        </is>
      </c>
      <c r="D12" s="9" t="inlineStr">
        <is>
          <t>M</t>
        </is>
      </c>
      <c r="E12" s="22" t="n">
        <v>32522</v>
      </c>
      <c r="F12" s="9" t="inlineStr">
        <is>
          <t>Rennes</t>
        </is>
      </c>
      <c r="G12" s="9" t="inlineStr">
        <is>
          <t>Ingénieur Informatique</t>
        </is>
      </c>
      <c r="H12" s="9" t="inlineStr">
        <is>
          <t>CDI</t>
        </is>
      </c>
      <c r="I12" s="22" t="n">
        <v>46185</v>
      </c>
      <c r="J12" s="20" t="n"/>
      <c r="K12" s="11">
        <f>IF(J12="","Actif","Sorti")</f>
        <v/>
      </c>
      <c r="L12" s="7" t="n">
        <v>100</v>
      </c>
      <c r="M12" s="23">
        <f>IFERROR(L12*35/100,"")</f>
        <v/>
      </c>
      <c r="N12" s="9" t="inlineStr">
        <is>
          <t>Informatique</t>
        </is>
      </c>
      <c r="O12" s="9" t="inlineStr">
        <is>
          <t>412 345 678 00025</t>
        </is>
      </c>
      <c r="P12" s="9" t="inlineStr">
        <is>
          <t>1 89 01 35 035 156 88</t>
        </is>
      </c>
      <c r="Q12" s="22" t="n">
        <v>46407</v>
      </c>
      <c r="R12" s="22">
        <f>IF(H12="CDI",DATE(YEAR(I12),MONTH(I12)+2,DAY(I12)),IF(H12="CDD",DATE(YEAR(I12),MONTH(I12)+1,DAY(I12)),""))</f>
        <v/>
      </c>
      <c r="S12" s="9" t="inlineStr">
        <is>
          <t>Période d'intégration</t>
        </is>
      </c>
    </row>
  </sheetData>
  <mergeCells count="1">
    <mergeCell ref="A1:S1"/>
  </mergeCells>
  <conditionalFormatting sqref="A3:S12">
    <cfRule type="expression" priority="1" dxfId="0" stopIfTrue="0">
      <formula>$J3&lt;&gt;""</formula>
    </cfRule>
  </conditionalFormatting>
  <conditionalFormatting sqref="Q3:Q12">
    <cfRule type="expression" priority="2" dxfId="1">
      <formula>AND(Q3&lt;&gt;"",Q3&lt;TODAY())</formula>
    </cfRule>
  </conditionalFormatting>
  <conditionalFormatting sqref="L3:L12">
    <cfRule type="expression" priority="3" dxfId="2">
      <formula>L3&lt;50</formula>
    </cfRule>
  </conditionalFormatting>
  <dataValidations count="4">
    <dataValidation sqref="H3:H12" showErrorMessage="1" showInputMessage="1" allowBlank="1" type="list">
      <formula1>=Référentiels!$A$2:$A$6</formula1>
    </dataValidation>
    <dataValidation sqref="N3:N12" showErrorMessage="1" showInputMessage="1" allowBlank="1" type="list">
      <formula1>=Référentiels!$B$2:$B$7</formula1>
    </dataValidation>
    <dataValidation sqref="D3:D12" showErrorMessage="1" showInputMessage="1" allowBlank="1" type="list">
      <formula1>=Référentiels!$C$2:$C$4</formula1>
    </dataValidation>
    <dataValidation sqref="F3:F12" showErrorMessage="1" showInputMessage="1" allowBlank="1" type="list">
      <formula1>=Référentiels!$D$2:$D$11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</cols>
  <sheetData>
    <row r="1" ht="24" customHeight="1">
      <c r="A1" s="1" t="inlineStr">
        <is>
          <t>TABLEAU DE BORD RH - 2026</t>
        </is>
      </c>
    </row>
    <row r="2"/>
    <row r="3">
      <c r="A3" s="13" t="inlineStr">
        <is>
          <t>INDICATEURS CLÉS</t>
        </is>
      </c>
    </row>
    <row r="4">
      <c r="A4" s="9" t="inlineStr">
        <is>
          <t>Effectif total (actifs)</t>
        </is>
      </c>
      <c r="B4" s="14">
        <f>COUNTIF(Registre_Personnel!K:K,"Actif")</f>
        <v/>
      </c>
    </row>
    <row r="5">
      <c r="A5" s="9" t="inlineStr">
        <is>
          <t>Nombre de CDI</t>
        </is>
      </c>
      <c r="B5" s="14">
        <f>COUNTIF(Registre_Personnel!H:H,"CDI")</f>
        <v/>
      </c>
    </row>
    <row r="6">
      <c r="A6" s="9" t="inlineStr">
        <is>
          <t>Nombre de CDD</t>
        </is>
      </c>
      <c r="B6" s="14">
        <f>COUNTIF(Registre_Personnel!H:H,"CDD")</f>
        <v/>
      </c>
    </row>
    <row r="7">
      <c r="A7" s="9" t="inlineStr">
        <is>
          <t>Nombre de temps partiels (&lt;100%)</t>
        </is>
      </c>
      <c r="B7" s="14">
        <f>COUNTIF(Registre_Personnel!L:L,"&lt;100")</f>
        <v/>
      </c>
    </row>
    <row r="8">
      <c r="A8" s="9" t="inlineStr">
        <is>
          <t>Ancienneté moyenne (mois)</t>
        </is>
      </c>
      <c r="B8" s="14">
        <f>IFERROR(DATEDIF(AVERAGE(Registre_Personnel!I3:I12),TODAY(),"m"),0)</f>
        <v/>
      </c>
    </row>
    <row r="9">
      <c r="A9" s="9" t="inlineStr">
        <is>
          <t>Visites médicales à renouveler (30 j)</t>
        </is>
      </c>
      <c r="B9" s="14">
        <f>COUNTIFS(Registre_Personnel!Q3:Q12,"&lt;="&amp;TODAY()+30,Registre_Personnel!Q3:Q12,"&lt;&gt;""")</f>
        <v/>
      </c>
    </row>
    <row r="10"/>
    <row r="11">
      <c r="A11" s="13" t="inlineStr">
        <is>
          <t>RÉPARTITION PAR SERVICE</t>
        </is>
      </c>
    </row>
    <row r="12">
      <c r="A12" s="2" t="inlineStr">
        <is>
          <t>Service</t>
        </is>
      </c>
      <c r="B12" s="2" t="inlineStr">
        <is>
          <t>Effectif</t>
        </is>
      </c>
      <c r="C12" s="2" t="inlineStr">
        <is>
          <t>% du total</t>
        </is>
      </c>
    </row>
    <row r="13">
      <c r="A13" s="3" t="inlineStr">
        <is>
          <t>RH</t>
        </is>
      </c>
      <c r="B13" s="6">
        <f>COUNTIF(Registre_Personnel!$N$3:$N$12,A13)</f>
        <v/>
      </c>
      <c r="C13" s="15">
        <f>IFERROR(B13/$B$4,0)</f>
        <v/>
      </c>
    </row>
    <row r="14">
      <c r="A14" s="9" t="inlineStr">
        <is>
          <t>Comptabilité</t>
        </is>
      </c>
      <c r="B14" s="11">
        <f>COUNTIF(Registre_Personnel!$N$3:$N$12,A14)</f>
        <v/>
      </c>
      <c r="C14" s="16">
        <f>IFERROR(B14/$B$4,0)</f>
        <v/>
      </c>
    </row>
    <row r="15">
      <c r="A15" s="3" t="inlineStr">
        <is>
          <t>Commercial</t>
        </is>
      </c>
      <c r="B15" s="6">
        <f>COUNTIF(Registre_Personnel!$N$3:$N$12,A15)</f>
        <v/>
      </c>
      <c r="C15" s="15">
        <f>IFERROR(B15/$B$4,0)</f>
        <v/>
      </c>
    </row>
    <row r="16">
      <c r="A16" s="9" t="inlineStr">
        <is>
          <t>Production</t>
        </is>
      </c>
      <c r="B16" s="11">
        <f>COUNTIF(Registre_Personnel!$N$3:$N$12,A16)</f>
        <v/>
      </c>
      <c r="C16" s="16">
        <f>IFERROR(B16/$B$4,0)</f>
        <v/>
      </c>
    </row>
    <row r="17">
      <c r="A17" s="3" t="inlineStr">
        <is>
          <t>Logistique</t>
        </is>
      </c>
      <c r="B17" s="6">
        <f>COUNTIF(Registre_Personnel!$N$3:$N$12,A17)</f>
        <v/>
      </c>
      <c r="C17" s="15">
        <f>IFERROR(B17/$B$4,0)</f>
        <v/>
      </c>
    </row>
    <row r="18">
      <c r="A18" s="9" t="inlineStr">
        <is>
          <t>Informatique</t>
        </is>
      </c>
      <c r="B18" s="11">
        <f>COUNTIF(Registre_Personnel!$N$3:$N$12,A18)</f>
        <v/>
      </c>
      <c r="C18" s="16">
        <f>IFERROR(B18/$B$4,0)</f>
        <v/>
      </c>
    </row>
    <row r="19"/>
    <row r="20">
      <c r="A20" s="13" t="inlineStr">
        <is>
          <t>RÉPARTITION PAR TYPE DE CONTRAT</t>
        </is>
      </c>
    </row>
    <row r="21">
      <c r="A21" s="2" t="inlineStr">
        <is>
          <t>Type de contrat</t>
        </is>
      </c>
      <c r="B21" s="2" t="inlineStr">
        <is>
          <t>Effectif</t>
        </is>
      </c>
    </row>
    <row r="22">
      <c r="A22" s="3" t="inlineStr">
        <is>
          <t>CDI</t>
        </is>
      </c>
      <c r="B22" s="6">
        <f>COUNTIF(Registre_Personnel!$H$3:$H$12,A22)</f>
        <v/>
      </c>
    </row>
    <row r="23">
      <c r="A23" s="9" t="inlineStr">
        <is>
          <t>CDD</t>
        </is>
      </c>
      <c r="B23" s="11">
        <f>COUNTIF(Registre_Personnel!$H$3:$H$12,A23)</f>
        <v/>
      </c>
    </row>
    <row r="24">
      <c r="A24" s="3" t="inlineStr">
        <is>
          <t>Alternance</t>
        </is>
      </c>
      <c r="B24" s="6">
        <f>COUNTIF(Registre_Personnel!$H$3:$H$12,A24)</f>
        <v/>
      </c>
    </row>
    <row r="25">
      <c r="A25" s="9" t="inlineStr">
        <is>
          <t>Stage</t>
        </is>
      </c>
      <c r="B25" s="11">
        <f>COUNTIF(Registre_Personnel!$H$3:$H$12,A25)</f>
        <v/>
      </c>
    </row>
    <row r="26">
      <c r="A26" s="3" t="inlineStr">
        <is>
          <t>Intérim</t>
        </is>
      </c>
      <c r="B26" s="6">
        <f>COUNTIF(Registre_Personnel!$H$3:$H$12,A26)</f>
        <v/>
      </c>
    </row>
    <row r="27"/>
    <row r="28">
      <c r="A28" s="13" t="inlineStr">
        <is>
          <t>ENTRÉES PAR MOIS - 2026</t>
        </is>
      </c>
    </row>
    <row r="29">
      <c r="A29" s="2" t="inlineStr">
        <is>
          <t>Mois</t>
        </is>
      </c>
      <c r="B29" s="2" t="inlineStr">
        <is>
          <t>Entrées</t>
        </is>
      </c>
    </row>
    <row r="30">
      <c r="A30" s="9" t="inlineStr">
        <is>
          <t>Janvier</t>
        </is>
      </c>
      <c r="B30" s="11">
        <f>SUMPRODUCT((YEAR(Registre_Personnel!$I$3:$I$12)=2026)*(MONTH(Registre_Personnel!$I$3:$I$12)=1))</f>
        <v/>
      </c>
    </row>
    <row r="31">
      <c r="A31" s="3" t="inlineStr">
        <is>
          <t>Février</t>
        </is>
      </c>
      <c r="B31" s="6">
        <f>SUMPRODUCT((YEAR(Registre_Personnel!$I$3:$I$12)=2026)*(MONTH(Registre_Personnel!$I$3:$I$12)=2))</f>
        <v/>
      </c>
    </row>
    <row r="32">
      <c r="A32" s="9" t="inlineStr">
        <is>
          <t>Mars</t>
        </is>
      </c>
      <c r="B32" s="11">
        <f>SUMPRODUCT((YEAR(Registre_Personnel!$I$3:$I$12)=2026)*(MONTH(Registre_Personnel!$I$3:$I$12)=3))</f>
        <v/>
      </c>
    </row>
    <row r="33">
      <c r="A33" s="3" t="inlineStr">
        <is>
          <t>Avril</t>
        </is>
      </c>
      <c r="B33" s="6">
        <f>SUMPRODUCT((YEAR(Registre_Personnel!$I$3:$I$12)=2026)*(MONTH(Registre_Personnel!$I$3:$I$12)=4))</f>
        <v/>
      </c>
    </row>
    <row r="34">
      <c r="A34" s="9" t="inlineStr">
        <is>
          <t>Mai</t>
        </is>
      </c>
      <c r="B34" s="11">
        <f>SUMPRODUCT((YEAR(Registre_Personnel!$I$3:$I$12)=2026)*(MONTH(Registre_Personnel!$I$3:$I$12)=5))</f>
        <v/>
      </c>
    </row>
    <row r="35">
      <c r="A35" s="3" t="inlineStr">
        <is>
          <t>Juin</t>
        </is>
      </c>
      <c r="B35" s="6">
        <f>SUMPRODUCT((YEAR(Registre_Personnel!$I$3:$I$12)=2026)*(MONTH(Registre_Personnel!$I$3:$I$12)=6))</f>
        <v/>
      </c>
    </row>
    <row r="36">
      <c r="A36" s="9" t="inlineStr">
        <is>
          <t>Juillet</t>
        </is>
      </c>
      <c r="B36" s="11">
        <f>SUMPRODUCT((YEAR(Registre_Personnel!$I$3:$I$12)=2026)*(MONTH(Registre_Personnel!$I$3:$I$12)=7))</f>
        <v/>
      </c>
    </row>
    <row r="37">
      <c r="A37" s="3" t="inlineStr">
        <is>
          <t>Août</t>
        </is>
      </c>
      <c r="B37" s="6">
        <f>SUMPRODUCT((YEAR(Registre_Personnel!$I$3:$I$12)=2026)*(MONTH(Registre_Personnel!$I$3:$I$12)=8))</f>
        <v/>
      </c>
    </row>
    <row r="38">
      <c r="A38" s="9" t="inlineStr">
        <is>
          <t>Septembre</t>
        </is>
      </c>
      <c r="B38" s="11">
        <f>SUMPRODUCT((YEAR(Registre_Personnel!$I$3:$I$12)=2026)*(MONTH(Registre_Personnel!$I$3:$I$12)=9))</f>
        <v/>
      </c>
    </row>
    <row r="39">
      <c r="A39" s="3" t="inlineStr">
        <is>
          <t>Octobre</t>
        </is>
      </c>
      <c r="B39" s="6">
        <f>SUMPRODUCT((YEAR(Registre_Personnel!$I$3:$I$12)=2026)*(MONTH(Registre_Personnel!$I$3:$I$12)=10))</f>
        <v/>
      </c>
    </row>
    <row r="40">
      <c r="A40" s="9" t="inlineStr">
        <is>
          <t>Novembre</t>
        </is>
      </c>
      <c r="B40" s="11">
        <f>SUMPRODUCT((YEAR(Registre_Personnel!$I$3:$I$12)=2026)*(MONTH(Registre_Personnel!$I$3:$I$12)=11))</f>
        <v/>
      </c>
    </row>
    <row r="41">
      <c r="A41" s="3" t="inlineStr">
        <is>
          <t>Décembre</t>
        </is>
      </c>
      <c r="B41" s="6">
        <f>SUMPRODUCT((YEAR(Registre_Personnel!$I$3:$I$12)=2026)*(MONTH(Registre_Personnel!$I$3:$I$12)=12))</f>
        <v/>
      </c>
    </row>
  </sheetData>
  <mergeCells count="5">
    <mergeCell ref="A1:D1"/>
    <mergeCell ref="A3:B3"/>
    <mergeCell ref="A11:C11"/>
    <mergeCell ref="A20:B20"/>
    <mergeCell ref="A28:B2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>
      <c r="A1" s="2" t="inlineStr">
        <is>
          <t>Types de contrat</t>
        </is>
      </c>
      <c r="B1" s="2" t="inlineStr">
        <is>
          <t>Services</t>
        </is>
      </c>
      <c r="C1" s="2" t="inlineStr">
        <is>
          <t>Sexe</t>
        </is>
      </c>
      <c r="D1" s="2" t="inlineStr">
        <is>
          <t>Villes</t>
        </is>
      </c>
    </row>
    <row r="2">
      <c r="A2" s="3" t="inlineStr">
        <is>
          <t>CDI</t>
        </is>
      </c>
      <c r="B2" s="3" t="inlineStr">
        <is>
          <t>RH</t>
        </is>
      </c>
      <c r="C2" s="3" t="inlineStr">
        <is>
          <t>F</t>
        </is>
      </c>
      <c r="D2" s="3" t="inlineStr">
        <is>
          <t>Paris</t>
        </is>
      </c>
    </row>
    <row r="3">
      <c r="A3" s="9" t="inlineStr">
        <is>
          <t>CDD</t>
        </is>
      </c>
      <c r="B3" s="9" t="inlineStr">
        <is>
          <t>Comptabilité</t>
        </is>
      </c>
      <c r="C3" s="9" t="inlineStr">
        <is>
          <t>M</t>
        </is>
      </c>
      <c r="D3" s="9" t="inlineStr">
        <is>
          <t>Lyon</t>
        </is>
      </c>
    </row>
    <row r="4">
      <c r="A4" s="3" t="inlineStr">
        <is>
          <t>Alternance</t>
        </is>
      </c>
      <c r="B4" s="3" t="inlineStr">
        <is>
          <t>Commercial</t>
        </is>
      </c>
      <c r="C4" s="3" t="inlineStr">
        <is>
          <t>X</t>
        </is>
      </c>
      <c r="D4" s="3" t="inlineStr">
        <is>
          <t>Marseille</t>
        </is>
      </c>
    </row>
    <row r="5">
      <c r="A5" s="9" t="inlineStr">
        <is>
          <t>Stage</t>
        </is>
      </c>
      <c r="B5" s="9" t="inlineStr">
        <is>
          <t>Production</t>
        </is>
      </c>
      <c r="D5" s="9" t="inlineStr">
        <is>
          <t>Toulouse</t>
        </is>
      </c>
    </row>
    <row r="6">
      <c r="A6" s="3" t="inlineStr">
        <is>
          <t>Intérim</t>
        </is>
      </c>
      <c r="B6" s="3" t="inlineStr">
        <is>
          <t>Logistique</t>
        </is>
      </c>
      <c r="D6" s="3" t="inlineStr">
        <is>
          <t>Bordeaux</t>
        </is>
      </c>
    </row>
    <row r="7">
      <c r="B7" s="9" t="inlineStr">
        <is>
          <t>Informatique</t>
        </is>
      </c>
      <c r="D7" s="9" t="inlineStr">
        <is>
          <t>Lille</t>
        </is>
      </c>
    </row>
    <row r="8">
      <c r="D8" s="3" t="inlineStr">
        <is>
          <t>Nantes</t>
        </is>
      </c>
    </row>
    <row r="9">
      <c r="D9" s="9" t="inlineStr">
        <is>
          <t>Strasbourg</t>
        </is>
      </c>
    </row>
    <row r="10">
      <c r="D10" s="3" t="inlineStr">
        <is>
          <t>Nice</t>
        </is>
      </c>
    </row>
    <row r="11">
      <c r="D11" s="9" t="inlineStr">
        <is>
          <t>Rennes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4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6" customHeight="1">
      <c r="A1" s="1" t="inlineStr">
        <is>
          <t>MODE D'EMPLOI - REGISTRE DU PERSONNEL DÉMATÉRIALISÉ</t>
        </is>
      </c>
    </row>
    <row r="2">
      <c r="A2" s="17" t="inlineStr"/>
    </row>
    <row r="3">
      <c r="A3" s="18" t="inlineStr">
        <is>
          <t>OBJECTIF DU CLASSEUR</t>
        </is>
      </c>
    </row>
    <row r="4">
      <c r="A4" s="17" t="inlineStr">
        <is>
          <t>Ce classeur constitue le registre unique du personnel de l'entreprise, obligatoire en droit français.</t>
        </is>
      </c>
    </row>
    <row r="5">
      <c r="A5" s="17" t="inlineStr">
        <is>
          <t>Il recense l'ensemble des salariés entrés et sortis, dans l'ordre chronologique de leur embauche.</t>
        </is>
      </c>
    </row>
    <row r="6">
      <c r="A6" s="17" t="inlineStr"/>
    </row>
    <row r="7">
      <c r="A7" s="18" t="inlineStr">
        <is>
          <t>STRUCTURE DU CLASSEUR</t>
        </is>
      </c>
    </row>
    <row r="8">
      <c r="A8" s="17" t="inlineStr">
        <is>
          <t>- Registre_Personnel : saisie et suivi individuel de chaque salarié (19 colonnes).</t>
        </is>
      </c>
    </row>
    <row r="9">
      <c r="A9" s="17" t="inlineStr">
        <is>
          <t>- Synthèse_RH : tableau de bord avec indicateurs clés et graphiques de pilotage.</t>
        </is>
      </c>
    </row>
    <row r="10">
      <c r="A10" s="17" t="inlineStr">
        <is>
          <t>- Référentiels : listes de valeurs utilisées pour les menus déroulants (contrats, services, sexe, villes).</t>
        </is>
      </c>
    </row>
    <row r="11">
      <c r="A11" s="17" t="inlineStr">
        <is>
          <t>- Mode_Emploi : présente feuille d'instructions.</t>
        </is>
      </c>
    </row>
    <row r="12">
      <c r="A12" s="17" t="inlineStr"/>
    </row>
    <row r="13">
      <c r="A13" s="18" t="inlineStr">
        <is>
          <t>RÈGLES DE SAISIE</t>
        </is>
      </c>
    </row>
    <row r="14">
      <c r="A14" s="17" t="inlineStr">
        <is>
          <t>- Utiliser exclusivement les menus déroulants pour les colonnes Sexe, Ville, Type de contrat et Service.</t>
        </is>
      </c>
    </row>
    <row r="15">
      <c r="A15" s="17" t="inlineStr">
        <is>
          <t>- Renseigner la Date de sortie uniquement lorsque le salarié quitte réellement l'entreprise.</t>
        </is>
      </c>
    </row>
    <row r="16">
      <c r="A16" s="17" t="inlineStr">
        <is>
          <t>- Le Temps de travail (%) doit être compris entre 0 et 100.</t>
        </is>
      </c>
    </row>
    <row r="17">
      <c r="A17" s="17" t="inlineStr">
        <is>
          <t>- Les cellules à fond jaune pâle (#FFFBEB) sont les cellules destinées à la saisie manuelle.</t>
        </is>
      </c>
    </row>
    <row r="18">
      <c r="A18" s="17" t="inlineStr">
        <is>
          <t>- Ne pas modifier les colonnes contenant des formules (Statut, Temps hebdo, Fin de période d'essai).</t>
        </is>
      </c>
    </row>
    <row r="19">
      <c r="A19" s="17" t="inlineStr"/>
    </row>
    <row r="20">
      <c r="A20" s="18" t="inlineStr">
        <is>
          <t>SIGNIFICATION DES STATUTS</t>
        </is>
      </c>
    </row>
    <row r="21">
      <c r="A21" s="17" t="inlineStr">
        <is>
          <t>- Actif : la colonne Date de sortie est vide, le salarié fait partie de l'effectif courant.</t>
        </is>
      </c>
    </row>
    <row r="22">
      <c r="A22" s="17" t="inlineStr">
        <is>
          <t>- Sorti : une Date de sortie a été renseignée, la ligne apparaît grisée automatiquement.</t>
        </is>
      </c>
    </row>
    <row r="23">
      <c r="A23" s="17" t="inlineStr"/>
    </row>
    <row r="24">
      <c r="A24" s="18" t="inlineStr">
        <is>
          <t>ALERTES VISUELLES</t>
        </is>
      </c>
    </row>
    <row r="25">
      <c r="A25" s="17" t="inlineStr">
        <is>
          <t>- Date de visite médicale en rouge : la visite est dépassée par rapport à la date du jour.</t>
        </is>
      </c>
    </row>
    <row r="26">
      <c r="A26" s="17" t="inlineStr">
        <is>
          <t>- Temps de travail en rouge : le taux d'activité est inférieur à 50 %.</t>
        </is>
      </c>
    </row>
    <row r="27">
      <c r="A27" s="17" t="inlineStr">
        <is>
          <t>- Ligne grisée : le salarié est sorti des effectifs.</t>
        </is>
      </c>
    </row>
    <row r="28">
      <c r="A28" s="17" t="inlineStr"/>
    </row>
    <row r="29">
      <c r="A29" s="18" t="inlineStr">
        <is>
          <t>RAPPEL RGPD / CNIL</t>
        </is>
      </c>
    </row>
    <row r="30">
      <c r="A30" s="17" t="inlineStr">
        <is>
          <t>Les données contenues dans ce registre (identité, numéro de sécurité sociale, date de naissance)</t>
        </is>
      </c>
    </row>
    <row r="31">
      <c r="A31" s="17" t="inlineStr">
        <is>
          <t>sont des données à caractère personnel. Leur accès doit être strictement limité aux personnes</t>
        </is>
      </c>
    </row>
    <row r="32">
      <c r="A32" s="17" t="inlineStr">
        <is>
          <t>habilitées du service RH, conformément au Règlement Général sur la Protection des Données (RGPD)</t>
        </is>
      </c>
    </row>
    <row r="33">
      <c r="A33" s="17" t="inlineStr">
        <is>
          <t>et aux recommandations de la CNIL. Toute conservation au-delà de la durée légale doit être justifiée</t>
        </is>
      </c>
    </row>
    <row r="34">
      <c r="A34" s="17" t="inlineStr">
        <is>
          <t>et les données des salariés sortis doivent être archivées ou supprimées selon la politique interne.</t>
        </is>
      </c>
    </row>
    <row r="35">
      <c r="A35" s="17" t="inlineStr"/>
    </row>
    <row r="36">
      <c r="A36" s="18" t="inlineStr">
        <is>
          <t>FORMATS UTILISÉS</t>
        </is>
      </c>
    </row>
    <row r="37">
      <c r="A37" s="17" t="inlineStr">
        <is>
          <t>- Dates au format français : JJ/MM/AAAA (exemple : 07/07/2026).</t>
        </is>
      </c>
    </row>
    <row r="38">
      <c r="A38" s="17" t="inlineStr">
        <is>
          <t>- Montants en euros le cas échéant : 1 234,56 €.</t>
        </is>
      </c>
    </row>
    <row r="39">
      <c r="A39" s="17" t="inlineStr"/>
    </row>
    <row r="40">
      <c r="A40" s="18" t="inlineStr">
        <is>
          <t>CONTACT</t>
        </is>
      </c>
    </row>
    <row r="41">
      <c r="A41" s="17" t="inlineStr">
        <is>
          <t>Pour toute question relative à ce registre, contacter le service Ressources Humaines.</t>
        </is>
      </c>
    </row>
  </sheetData>
  <mergeCells count="1"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2026-07-07T01:33:56Z</dcterms:created>
  <dcterms:modified xmlns:dcterms="http://purl.org/dc/terms/" xmlns:xsi="http://www.w3.org/2001/XMLSchema-instance" xsi:type="dcterms:W3CDTF">2026-07-07T01:33:56Z</dcterms:modified>
</cp:coreProperties>
</file>