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e QRQC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Référentiels" sheetId="3" state="visible" r:id="rId3"/>
  </sheets>
  <definedNames>
    <definedName name="_xlnm._FilterDatabase" localSheetId="0" hidden="1">'Registre QRQC'!$A$1:$W$101</definedName>
    <definedName name="_xlnm._FilterDatabase" localSheetId="2" hidden="1">'Référentiels'!$A$1:$L$10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\ ##0,00\ &quot;€&quot;"/>
    <numFmt numFmtId="166" formatCode="0,0%"/>
    <numFmt numFmtId="167" formatCode="yyyy-mm-dd"/>
    <numFmt numFmtId="168" formatCode="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 Display"/>
      <b val="1"/>
      <color rgb="00FFFFFF"/>
      <sz val="16"/>
    </font>
  </fonts>
  <fills count="11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FFBEB"/>
      </patternFill>
    </fill>
    <fill>
      <patternFill patternType="solid">
        <fgColor rgb="00FDF0F3"/>
      </patternFill>
    </fill>
    <fill>
      <patternFill patternType="solid">
        <fgColor rgb="00FFFFFF"/>
      </patternFill>
    </fill>
    <fill>
      <patternFill patternType="solid">
        <fgColor rgb="00BE123C"/>
      </patternFill>
    </fill>
    <fill>
      <patternFill patternType="solid">
        <fgColor rgb="00F3F4F6"/>
      </patternFill>
    </fill>
    <fill>
      <patternFill patternType="solid">
        <fgColor rgb="000891B2"/>
      </patternFill>
    </fill>
    <fill>
      <patternFill patternType="solid">
        <fgColor rgb="00DC2626"/>
      </patternFill>
    </fill>
    <fill>
      <patternFill patternType="solid">
        <fgColor rgb="0016A3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" fontId="1" fillId="8" borderId="1" applyAlignment="1" pivotButton="0" quotePrefix="0" xfId="0">
      <alignment horizontal="center" vertical="center"/>
    </xf>
    <xf numFmtId="1" fontId="1" fillId="9" borderId="1" applyAlignment="1" pivotButton="0" quotePrefix="0" xfId="0">
      <alignment horizontal="center" vertical="center"/>
    </xf>
    <xf numFmtId="166" fontId="1" fillId="10" borderId="1" applyAlignment="1" pivotButton="0" quotePrefix="0" xfId="0">
      <alignment horizontal="center" vertical="center"/>
    </xf>
    <xf numFmtId="165" fontId="1" fillId="8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8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168" fontId="0" fillId="5" borderId="1" applyAlignment="1" pivotButton="0" quotePrefix="0" xfId="0">
      <alignment horizontal="center" vertical="center"/>
    </xf>
    <xf numFmtId="164" fontId="0" fillId="5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1" fontId="0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1" fillId="8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  <dxf>
      <font>
        <name val="Aptos"/>
        <b val="1"/>
        <color rgb="00FFFFFF"/>
        <sz val="11"/>
      </font>
      <fill>
        <patternFill patternType="solid">
          <fgColor rgb="00BE123C"/>
        </patternFill>
      </fill>
    </dxf>
    <dxf>
      <font>
        <name val="Aptos"/>
        <b val="1"/>
        <color rgb="00FFFFFF"/>
        <sz val="11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Nombre de QRQC par site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bord'!H14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solidFill>
                <a:srgbClr val="0891B2"/>
              </a:solidFill>
              <a:prstDash val="solid"/>
            </a:ln>
          </spPr>
          <cat>
            <numRef>
              <f>'Tableau de bord'!$G$15:$G$19</f>
            </numRef>
          </cat>
          <val>
            <numRef>
              <f>'Tableau de bord'!$H$15:$H$19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QRQC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statut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bord'!E14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bord'!$D$15:$D$18</f>
            </numRef>
          </cat>
          <val>
            <numRef>
              <f>'Tableau de bord'!$E$15:$E$18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QRQC détectés par mois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bord'!L14</f>
            </strRef>
          </tx>
          <spPr>
            <a:ln xmlns:a="http://schemas.openxmlformats.org/drawingml/2006/main" w="25000">
              <a:solidFill>
                <a:srgbClr val="E11D4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bord'!$J$15:$J$26</f>
            </numRef>
          </cat>
          <val>
            <numRef>
              <f>'Tableau de bord'!$L$15:$L$26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QRQC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Délai moyen par processus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bord'!B22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solidFill>
                <a:srgbClr val="0891B2"/>
              </a:solidFill>
              <a:prstDash val="solid"/>
            </a:ln>
          </spPr>
          <cat>
            <numRef>
              <f>'Tableau de bord'!$A$23:$A$27</f>
            </numRef>
          </cat>
          <val>
            <numRef>
              <f>'Tableau de bord'!$B$23:$B$27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Processus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29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29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45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6</col>
      <colOff>0</colOff>
      <row>45</row>
      <rowOff>0</rowOff>
    </from>
    <ext cx="468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3" customWidth="1" min="3" max="3"/>
    <col width="20" customWidth="1" min="4" max="4"/>
    <col width="20" customWidth="1" min="5" max="5"/>
    <col width="18" customWidth="1" min="6" max="6"/>
    <col width="38" customWidth="1" min="7" max="7"/>
    <col width="12" customWidth="1" min="8" max="8"/>
    <col width="18" customWidth="1" min="9" max="9"/>
    <col width="22" customWidth="1" min="10" max="10"/>
    <col width="32" customWidth="1" min="11" max="11"/>
    <col width="18" customWidth="1" min="12" max="12"/>
    <col width="35" customWidth="1" min="13" max="13"/>
    <col width="35" customWidth="1" min="14" max="14"/>
    <col width="14" customWidth="1" min="15" max="15"/>
    <col width="16" customWidth="1" min="16" max="16"/>
    <col width="14" customWidth="1" min="17" max="17"/>
    <col width="22" customWidth="1" min="18" max="18"/>
    <col width="13" customWidth="1" min="19" max="19"/>
    <col width="18" customWidth="1" min="20" max="20"/>
    <col width="32" customWidth="1" min="21" max="21"/>
    <col width="18" customWidth="1" min="22" max="22"/>
    <col width="22" customWidth="1" min="23" max="23"/>
  </cols>
  <sheetData>
    <row r="1" ht="34" customHeight="1">
      <c r="A1" s="1" t="inlineStr">
        <is>
          <t>ID QRQC</t>
        </is>
      </c>
      <c r="B1" s="1" t="inlineStr">
        <is>
          <t>Date de détection</t>
        </is>
      </c>
      <c r="C1" s="1" t="inlineStr">
        <is>
          <t>Site</t>
        </is>
      </c>
      <c r="D1" s="1" t="inlineStr">
        <is>
          <t>Atelier / processus</t>
        </is>
      </c>
      <c r="E1" s="1" t="inlineStr">
        <is>
          <t>Client / origine</t>
        </is>
      </c>
      <c r="F1" s="1" t="inlineStr">
        <is>
          <t>Référence produit</t>
        </is>
      </c>
      <c r="G1" s="1" t="inlineStr">
        <is>
          <t>Description de l’anomalie</t>
        </is>
      </c>
      <c r="H1" s="1" t="inlineStr">
        <is>
          <t>Gravité</t>
        </is>
      </c>
      <c r="I1" s="1" t="inlineStr">
        <is>
          <t>Quantité concernée</t>
        </is>
      </c>
      <c r="J1" s="1" t="inlineStr">
        <is>
          <t>Responsable</t>
        </is>
      </c>
      <c r="K1" s="1" t="inlineStr">
        <is>
          <t>Action immédiate</t>
        </is>
      </c>
      <c r="L1" s="1" t="inlineStr">
        <is>
          <t>Date d’action immédiate</t>
        </is>
      </c>
      <c r="M1" s="1" t="inlineStr">
        <is>
          <t>Cause racine</t>
        </is>
      </c>
      <c r="N1" s="1" t="inlineStr">
        <is>
          <t>Action corrective</t>
        </is>
      </c>
      <c r="O1" s="1" t="inlineStr">
        <is>
          <t>Échéance</t>
        </is>
      </c>
      <c r="P1" s="1" t="inlineStr">
        <is>
          <t>Date de clôture</t>
        </is>
      </c>
      <c r="Q1" s="1" t="inlineStr">
        <is>
          <t>Statut</t>
        </is>
      </c>
      <c r="R1" s="1" t="inlineStr">
        <is>
          <t>Délai de clôture (jours)</t>
        </is>
      </c>
      <c r="S1" s="1" t="inlineStr">
        <is>
          <t>À l’heure ?</t>
        </is>
      </c>
      <c r="T1" s="1" t="inlineStr">
        <is>
          <t>Coût estimé (€)</t>
        </is>
      </c>
      <c r="U1" s="1" t="inlineStr">
        <is>
          <t>Commentaire</t>
        </is>
      </c>
      <c r="V1" s="1" t="inlineStr">
        <is>
          <t>Délai cible (jours)</t>
        </is>
      </c>
      <c r="W1" s="1" t="inlineStr">
        <is>
          <t>Écart délai cible (jours)</t>
        </is>
      </c>
    </row>
    <row r="2" ht="34" customHeight="1">
      <c r="A2" s="2" t="inlineStr">
        <is>
          <t>QRQC-2026-001</t>
        </is>
      </c>
      <c r="B2" s="3" t="n">
        <v>46028</v>
      </c>
      <c r="C2" s="2" t="inlineStr">
        <is>
          <t>Lyon</t>
        </is>
      </c>
      <c r="D2" s="2" t="inlineStr">
        <is>
          <t>Usinage</t>
        </is>
      </c>
      <c r="E2" s="2" t="inlineStr">
        <is>
          <t>Client</t>
        </is>
      </c>
      <c r="F2" s="2" t="inlineStr">
        <is>
          <t>PX-4102</t>
        </is>
      </c>
      <c r="G2" s="4" t="inlineStr">
        <is>
          <t>Rayure sur pièce usinée détectée au contrôle visuel.</t>
        </is>
      </c>
      <c r="H2" s="2" t="inlineStr">
        <is>
          <t>Critique</t>
        </is>
      </c>
      <c r="I2" s="5" t="n">
        <v>35</v>
      </c>
      <c r="J2" s="2" t="inlineStr">
        <is>
          <t>Camille Martin</t>
        </is>
      </c>
      <c r="K2" s="4" t="inlineStr">
        <is>
          <t>Mise en quarantaine du lot</t>
        </is>
      </c>
      <c r="L2" s="3" t="n">
        <v>46028</v>
      </c>
      <c r="M2" s="4" t="inlineStr">
        <is>
          <t>Protection de manutention absente identifiée par la méthode des 5 pourquoi.</t>
        </is>
      </c>
      <c r="N2" s="4" t="inlineStr">
        <is>
          <t>Ajout de protections et contrôle renforcé au poste.</t>
        </is>
      </c>
      <c r="O2" s="3" t="n">
        <v>46030</v>
      </c>
      <c r="P2" s="3" t="n">
        <v>46030</v>
      </c>
      <c r="Q2" s="6">
        <f>IF(A2="","",IF(P2&lt;&gt;"","Clôturé",IF(O2&lt;TODAY(),"En retard",IF(L2&lt;&gt;"","En cours","Ouvert"))))</f>
        <v/>
      </c>
      <c r="R2" s="7">
        <f>IF(A2="","",IF(P2&lt;&gt;"",P2-B2,TODAY()-B2))</f>
        <v/>
      </c>
      <c r="S2" s="6">
        <f>IF(A2="","",IF(P2="","À suivre",IF(P2&lt;=O2,"Oui","Non")))</f>
        <v/>
      </c>
      <c r="T2" s="8" t="n">
        <v>1250</v>
      </c>
      <c r="U2" s="4" t="inlineStr">
        <is>
          <t>Efficacité vérifiée sur trois lots.</t>
        </is>
      </c>
      <c r="V2" s="7">
        <f>IF(A2="","",IFERROR(VLOOKUP(H2,'Référentiels'!$A$2:$B$4,2,FALSE),0))</f>
        <v/>
      </c>
      <c r="W2" s="7">
        <f>IF(A2="","",R2-V2)</f>
        <v/>
      </c>
    </row>
    <row r="3" ht="34" customHeight="1">
      <c r="A3" s="2" t="inlineStr">
        <is>
          <t>QRQC-2026-002</t>
        </is>
      </c>
      <c r="B3" s="3" t="n">
        <v>46057</v>
      </c>
      <c r="C3" s="2" t="inlineStr">
        <is>
          <t>Nantes</t>
        </is>
      </c>
      <c r="D3" s="2" t="inlineStr">
        <is>
          <t>Logistique</t>
        </is>
      </c>
      <c r="E3" s="2" t="inlineStr">
        <is>
          <t>Contrôle interne</t>
        </is>
      </c>
      <c r="F3" s="2" t="inlineStr">
        <is>
          <t>ET-2208</t>
        </is>
      </c>
      <c r="G3" s="4" t="inlineStr">
        <is>
          <t>Erreur d’étiquetage sur palettes expédiées.</t>
        </is>
      </c>
      <c r="H3" s="2" t="inlineStr">
        <is>
          <t>Majeure</t>
        </is>
      </c>
      <c r="I3" s="5" t="n">
        <v>120</v>
      </c>
      <c r="J3" s="2" t="inlineStr">
        <is>
          <t>Julien Bernard</t>
        </is>
      </c>
      <c r="K3" s="4" t="inlineStr">
        <is>
          <t>Blocage de l’expédition</t>
        </is>
      </c>
      <c r="L3" s="3" t="n">
        <v>46057</v>
      </c>
      <c r="M3" s="4" t="inlineStr">
        <is>
          <t>Paramétrage incomplet de l’imprimante d’étiquettes selon les 5 pourquoi.</t>
        </is>
      </c>
      <c r="N3" s="4" t="inlineStr">
        <is>
          <t>Mise à jour du paramétrage et double validation d’étiquette.</t>
        </is>
      </c>
      <c r="O3" s="3" t="n">
        <v>46062</v>
      </c>
      <c r="P3" s="3" t="n">
        <v>46064</v>
      </c>
      <c r="Q3" s="9">
        <f>IF(A3="","",IF(P3&lt;&gt;"","Clôturé",IF(O3&lt;TODAY(),"En retard",IF(L3&lt;&gt;"","En cours","Ouvert"))))</f>
        <v/>
      </c>
      <c r="R3" s="10">
        <f>IF(A3="","",IF(P3&lt;&gt;"",P3-B3,TODAY()-B3))</f>
        <v/>
      </c>
      <c r="S3" s="9">
        <f>IF(A3="","",IF(P3="","À suivre",IF(P3&lt;=O3,"Oui","Non")))</f>
        <v/>
      </c>
      <c r="T3" s="8" t="n">
        <v>680</v>
      </c>
      <c r="U3" s="4" t="inlineStr">
        <is>
          <t>Retard de clôture dû au contrôle client.</t>
        </is>
      </c>
      <c r="V3" s="10">
        <f>IF(A3="","",IFERROR(VLOOKUP(H3,'Référentiels'!$A$2:$B$4,2,FALSE),0))</f>
        <v/>
      </c>
      <c r="W3" s="10">
        <f>IF(A3="","",R3-V3)</f>
        <v/>
      </c>
    </row>
    <row r="4" ht="34" customHeight="1">
      <c r="A4" s="2" t="inlineStr">
        <is>
          <t>QRQC-2026-003</t>
        </is>
      </c>
      <c r="B4" s="3" t="n">
        <v>46092</v>
      </c>
      <c r="C4" s="2" t="inlineStr">
        <is>
          <t>Paris</t>
        </is>
      </c>
      <c r="D4" s="2" t="inlineStr">
        <is>
          <t>Assemblage</t>
        </is>
      </c>
      <c r="E4" s="2" t="inlineStr">
        <is>
          <t>Production</t>
        </is>
      </c>
      <c r="F4" s="2" t="inlineStr">
        <is>
          <t>AS-7781</t>
        </is>
      </c>
      <c r="G4" s="4" t="inlineStr">
        <is>
          <t>Couple de serrage insuffisant sur sous-ensemble.</t>
        </is>
      </c>
      <c r="H4" s="2" t="inlineStr">
        <is>
          <t>Mineure</t>
        </is>
      </c>
      <c r="I4" s="5" t="n">
        <v>85</v>
      </c>
      <c r="J4" s="2" t="inlineStr">
        <is>
          <t>Émilie Petit</t>
        </is>
      </c>
      <c r="K4" s="4" t="inlineStr">
        <is>
          <t>Arrêt temporaire du poste</t>
        </is>
      </c>
      <c r="L4" s="3" t="n">
        <v>46092</v>
      </c>
      <c r="M4" s="4" t="inlineStr">
        <is>
          <t>Instruction de serrage non visible au poste, analyse 5 pourquoi en cours.</t>
        </is>
      </c>
      <c r="N4" s="4" t="inlineStr">
        <is>
          <t>Installer une aide visuelle et requalifier les opérateurs.</t>
        </is>
      </c>
      <c r="O4" s="3" t="n">
        <v>46102</v>
      </c>
      <c r="P4" s="3" t="n"/>
      <c r="Q4" s="6">
        <f>IF(A4="","",IF(P4&lt;&gt;"","Clôturé",IF(O4&lt;TODAY(),"En retard",IF(L4&lt;&gt;"","En cours","Ouvert"))))</f>
        <v/>
      </c>
      <c r="R4" s="7">
        <f>IF(A4="","",IF(P4&lt;&gt;"",P4-B4,TODAY()-B4))</f>
        <v/>
      </c>
      <c r="S4" s="6">
        <f>IF(A4="","",IF(P4="","À suivre",IF(P4&lt;=O4,"Oui","Non")))</f>
        <v/>
      </c>
      <c r="T4" s="8" t="n">
        <v>420</v>
      </c>
      <c r="U4" s="4" t="inlineStr">
        <is>
          <t>Validation d’efficacité planifiée avec le responsable atelier.</t>
        </is>
      </c>
      <c r="V4" s="7">
        <f>IF(A4="","",IFERROR(VLOOKUP(H4,'Référentiels'!$A$2:$B$4,2,FALSE),0))</f>
        <v/>
      </c>
      <c r="W4" s="7">
        <f>IF(A4="","",R4-V4)</f>
        <v/>
      </c>
    </row>
    <row r="5" ht="34" customHeight="1">
      <c r="A5" s="2" t="inlineStr">
        <is>
          <t>QRQC-2026-004</t>
        </is>
      </c>
      <c r="B5" s="3" t="n">
        <v>46127</v>
      </c>
      <c r="C5" s="2" t="inlineStr">
        <is>
          <t>Toulouse</t>
        </is>
      </c>
      <c r="D5" s="2" t="inlineStr">
        <is>
          <t>Assemblage</t>
        </is>
      </c>
      <c r="E5" s="2" t="inlineStr">
        <is>
          <t>Client</t>
        </is>
      </c>
      <c r="F5" s="2" t="inlineStr">
        <is>
          <t>SO-3305</t>
        </is>
      </c>
      <c r="G5" s="4" t="inlineStr">
        <is>
          <t>Défaut de soudure sur support métallique.</t>
        </is>
      </c>
      <c r="H5" s="2" t="inlineStr">
        <is>
          <t>Critique</t>
        </is>
      </c>
      <c r="I5" s="5" t="n">
        <v>18</v>
      </c>
      <c r="J5" s="2" t="inlineStr">
        <is>
          <t>Lucas Moreau</t>
        </is>
      </c>
      <c r="K5" s="4" t="inlineStr">
        <is>
          <t>Isolement des pièces et contrôle à 100 %</t>
        </is>
      </c>
      <c r="L5" s="3" t="n">
        <v>46127</v>
      </c>
      <c r="M5" s="4" t="inlineStr">
        <is>
          <t>Réglage machine instable confirmé par la méthode des 5 pourquoi.</t>
        </is>
      </c>
      <c r="N5" s="4" t="inlineStr">
        <is>
          <t>Révision du programme de soudage et contrôle de premier article.</t>
        </is>
      </c>
      <c r="O5" s="3" t="n">
        <v>46129</v>
      </c>
      <c r="P5" s="3" t="n"/>
      <c r="Q5" s="9">
        <f>IF(A5="","",IF(P5&lt;&gt;"","Clôturé",IF(O5&lt;TODAY(),"En retard",IF(L5&lt;&gt;"","En cours","Ouvert"))))</f>
        <v/>
      </c>
      <c r="R5" s="10">
        <f>IF(A5="","",IF(P5&lt;&gt;"",P5-B5,TODAY()-B5))</f>
        <v/>
      </c>
      <c r="S5" s="9">
        <f>IF(A5="","",IF(P5="","À suivre",IF(P5&lt;=O5,"Oui","Non")))</f>
        <v/>
      </c>
      <c r="T5" s="8" t="n">
        <v>1850</v>
      </c>
      <c r="U5" s="4" t="inlineStr">
        <is>
          <t>Retour client évité grâce au tri interne.</t>
        </is>
      </c>
      <c r="V5" s="10">
        <f>IF(A5="","",IFERROR(VLOOKUP(H5,'Référentiels'!$A$2:$B$4,2,FALSE),0))</f>
        <v/>
      </c>
      <c r="W5" s="10">
        <f>IF(A5="","",R5-V5)</f>
        <v/>
      </c>
    </row>
    <row r="6" ht="34" customHeight="1">
      <c r="A6" s="2" t="inlineStr">
        <is>
          <t>QRQC-2026-005</t>
        </is>
      </c>
      <c r="B6" s="3" t="n">
        <v>46162</v>
      </c>
      <c r="C6" s="2" t="inlineStr">
        <is>
          <t>Lille</t>
        </is>
      </c>
      <c r="D6" s="2" t="inlineStr">
        <is>
          <t>Achats</t>
        </is>
      </c>
      <c r="E6" s="2" t="inlineStr">
        <is>
          <t>Fournisseur</t>
        </is>
      </c>
      <c r="F6" s="2" t="inlineStr">
        <is>
          <t>FO-9110</t>
        </is>
      </c>
      <c r="G6" s="4" t="inlineStr">
        <is>
          <t>Quantité fournisseur incorrecte à la réception.</t>
        </is>
      </c>
      <c r="H6" s="2" t="inlineStr">
        <is>
          <t>Majeure</t>
        </is>
      </c>
      <c r="I6" s="5" t="n">
        <v>240</v>
      </c>
      <c r="J6" s="2" t="inlineStr">
        <is>
          <t>Chloé Garnier</t>
        </is>
      </c>
      <c r="K6" s="4" t="inlineStr">
        <is>
          <t>Réserve sur réception et demande d’avoir</t>
        </is>
      </c>
      <c r="L6" s="3" t="n">
        <v>46162</v>
      </c>
      <c r="M6" s="4" t="inlineStr">
        <is>
          <t>Erreur de préparation fournisseur identifiée lors des 5 pourquoi.</t>
        </is>
      </c>
      <c r="N6" s="4" t="inlineStr">
        <is>
          <t>Ajout d’un contrôle de quantité avant expédition fournisseur.</t>
        </is>
      </c>
      <c r="O6" s="3" t="n">
        <v>46167</v>
      </c>
      <c r="P6" s="3" t="n">
        <v>46166</v>
      </c>
      <c r="Q6" s="6">
        <f>IF(A6="","",IF(P6&lt;&gt;"","Clôturé",IF(O6&lt;TODAY(),"En retard",IF(L6&lt;&gt;"","En cours","Ouvert"))))</f>
        <v/>
      </c>
      <c r="R6" s="7">
        <f>IF(A6="","",IF(P6&lt;&gt;"",P6-B6,TODAY()-B6))</f>
        <v/>
      </c>
      <c r="S6" s="6">
        <f>IF(A6="","",IF(P6="","À suivre",IF(P6&lt;=O6,"Oui","Non")))</f>
        <v/>
      </c>
      <c r="T6" s="8" t="n">
        <v>520</v>
      </c>
      <c r="U6" s="4" t="inlineStr">
        <is>
          <t>Avoir fournisseur reçu.</t>
        </is>
      </c>
      <c r="V6" s="7">
        <f>IF(A6="","",IFERROR(VLOOKUP(H6,'Référentiels'!$A$2:$B$4,2,FALSE),0))</f>
        <v/>
      </c>
      <c r="W6" s="7">
        <f>IF(A6="","",R6-V6)</f>
        <v/>
      </c>
    </row>
    <row r="7" ht="34" customHeight="1">
      <c r="A7" s="2" t="inlineStr">
        <is>
          <t>QRQC-2026-006</t>
        </is>
      </c>
      <c r="B7" s="3" t="n">
        <v>46192</v>
      </c>
      <c r="C7" s="2" t="inlineStr">
        <is>
          <t>Paris</t>
        </is>
      </c>
      <c r="D7" s="2" t="inlineStr">
        <is>
          <t>Logistique</t>
        </is>
      </c>
      <c r="E7" s="2" t="inlineStr">
        <is>
          <t>Production</t>
        </is>
      </c>
      <c r="F7" s="2" t="inlineStr">
        <is>
          <t>EM-6420</t>
        </is>
      </c>
      <c r="G7" s="4" t="inlineStr">
        <is>
          <t>Emballage endommagé avant mise à disposition.</t>
        </is>
      </c>
      <c r="H7" s="2" t="inlineStr">
        <is>
          <t>Mineure</t>
        </is>
      </c>
      <c r="I7" s="5" t="n">
        <v>60</v>
      </c>
      <c r="J7" s="2" t="inlineStr">
        <is>
          <t>Thomas Leroy</t>
        </is>
      </c>
      <c r="K7" s="4" t="inlineStr">
        <is>
          <t>Remplacement des emballages endommagés</t>
        </is>
      </c>
      <c r="L7" s="3" t="n">
        <v>46192</v>
      </c>
      <c r="M7" s="4" t="inlineStr">
        <is>
          <t>Stockage trop proche de la zone de circulation, analyse 5 pourquoi finalisée.</t>
        </is>
      </c>
      <c r="N7" s="4" t="inlineStr">
        <is>
          <t>Création d’une zone protégée et marquage au sol.</t>
        </is>
      </c>
      <c r="O7" s="3" t="n">
        <v>46277</v>
      </c>
      <c r="P7" s="3" t="n"/>
      <c r="Q7" s="9">
        <f>IF(A7="","",IF(P7&lt;&gt;"","Clôturé",IF(O7&lt;TODAY(),"En retard",IF(L7&lt;&gt;"","En cours","Ouvert"))))</f>
        <v/>
      </c>
      <c r="R7" s="10">
        <f>IF(A7="","",IF(P7&lt;&gt;"",P7-B7,TODAY()-B7))</f>
        <v/>
      </c>
      <c r="S7" s="9">
        <f>IF(A7="","",IF(P7="","À suivre",IF(P7&lt;=O7,"Oui","Non")))</f>
        <v/>
      </c>
      <c r="T7" s="8" t="n">
        <v>250</v>
      </c>
      <c r="U7" s="4" t="inlineStr">
        <is>
          <t>Suivi d’efficacité après un mois.</t>
        </is>
      </c>
      <c r="V7" s="10">
        <f>IF(A7="","",IFERROR(VLOOKUP(H7,'Référentiels'!$A$2:$B$4,2,FALSE),0))</f>
        <v/>
      </c>
      <c r="W7" s="10">
        <f>IF(A7="","",R7-V7)</f>
        <v/>
      </c>
    </row>
    <row r="8" ht="34" customHeight="1">
      <c r="A8" s="2" t="inlineStr">
        <is>
          <t>QRQC-2026-007</t>
        </is>
      </c>
      <c r="B8" s="3" t="n">
        <v>46217</v>
      </c>
      <c r="C8" s="2" t="inlineStr">
        <is>
          <t>Lyon</t>
        </is>
      </c>
      <c r="D8" s="2" t="inlineStr">
        <is>
          <t>Contrôle final</t>
        </is>
      </c>
      <c r="E8" s="2" t="inlineStr">
        <is>
          <t>Contrôle interne</t>
        </is>
      </c>
      <c r="F8" s="2" t="inlineStr">
        <is>
          <t>MT-1055</t>
        </is>
      </c>
      <c r="G8" s="4" t="inlineStr">
        <is>
          <t>Mesure hors tolérance sur diamètre fonctionnel.</t>
        </is>
      </c>
      <c r="H8" s="2" t="inlineStr">
        <is>
          <t>Majeure</t>
        </is>
      </c>
      <c r="I8" s="5" t="n">
        <v>42</v>
      </c>
      <c r="J8" s="2" t="inlineStr">
        <is>
          <t>Léa Fontaine</t>
        </is>
      </c>
      <c r="K8" s="4" t="inlineStr">
        <is>
          <t>Tri des pièces et arrêt de libération</t>
        </is>
      </c>
      <c r="L8" s="3" t="n">
        <v>46217</v>
      </c>
      <c r="M8" s="4" t="inlineStr">
        <is>
          <t>Étalonnage du moyen de mesure insuffisant selon les 5 pourquoi.</t>
        </is>
      </c>
      <c r="N8" s="4" t="inlineStr">
        <is>
          <t>Planifier un étalonnage mensuel et former le contrôleur.</t>
        </is>
      </c>
      <c r="O8" s="3" t="n">
        <v>46284</v>
      </c>
      <c r="P8" s="3" t="n"/>
      <c r="Q8" s="6">
        <f>IF(A8="","",IF(P8&lt;&gt;"","Clôturé",IF(O8&lt;TODAY(),"En retard",IF(L8&lt;&gt;"","En cours","Ouvert"))))</f>
        <v/>
      </c>
      <c r="R8" s="7">
        <f>IF(A8="","",IF(P8&lt;&gt;"",P8-B8,TODAY()-B8))</f>
        <v/>
      </c>
      <c r="S8" s="6">
        <f>IF(A8="","",IF(P8="","À suivre",IF(P8&lt;=O8,"Oui","Non")))</f>
        <v/>
      </c>
      <c r="T8" s="8" t="n">
        <v>930</v>
      </c>
      <c r="U8" s="4" t="inlineStr">
        <is>
          <t>Action corrective en cours de déploiement.</t>
        </is>
      </c>
      <c r="V8" s="7">
        <f>IF(A8="","",IFERROR(VLOOKUP(H8,'Référentiels'!$A$2:$B$4,2,FALSE),0))</f>
        <v/>
      </c>
      <c r="W8" s="7">
        <f>IF(A8="","",R8-V8)</f>
        <v/>
      </c>
    </row>
    <row r="9" ht="34" customHeight="1">
      <c r="A9" s="2" t="inlineStr">
        <is>
          <t>QRQC-2026-008</t>
        </is>
      </c>
      <c r="B9" s="3" t="n">
        <v>46247</v>
      </c>
      <c r="C9" s="2" t="inlineStr">
        <is>
          <t>Nantes</t>
        </is>
      </c>
      <c r="D9" s="2" t="inlineStr">
        <is>
          <t>Contrôle final</t>
        </is>
      </c>
      <c r="E9" s="2" t="inlineStr">
        <is>
          <t>Audit</t>
        </is>
      </c>
      <c r="F9" s="2" t="inlineStr">
        <is>
          <t>RP-5632</t>
        </is>
      </c>
      <c r="G9" s="4" t="inlineStr">
        <is>
          <t>Erreur de référence produit sur dossier de fabrication.</t>
        </is>
      </c>
      <c r="H9" s="2" t="inlineStr">
        <is>
          <t>Mineure</t>
        </is>
      </c>
      <c r="I9" s="5" t="n">
        <v>5</v>
      </c>
      <c r="J9" s="2" t="inlineStr">
        <is>
          <t>Nicolas Roux</t>
        </is>
      </c>
      <c r="K9" s="4" t="inlineStr"/>
      <c r="L9" s="3" t="n"/>
      <c r="M9" s="4" t="inlineStr">
        <is>
          <t>Analyse de la cause racine à démarrer avec la méthode des 5 pourquoi.</t>
        </is>
      </c>
      <c r="N9" s="4" t="inlineStr">
        <is>
          <t>Mettre à jour la revue documentaire avant lancement.</t>
        </is>
      </c>
      <c r="O9" s="3" t="n">
        <v>46282</v>
      </c>
      <c r="P9" s="3" t="n"/>
      <c r="Q9" s="9">
        <f>IF(A9="","",IF(P9&lt;&gt;"","Clôturé",IF(O9&lt;TODAY(),"En retard",IF(L9&lt;&gt;"","En cours","Ouvert"))))</f>
        <v/>
      </c>
      <c r="R9" s="10">
        <f>IF(A9="","",IF(P9&lt;&gt;"",P9-B9,TODAY()-B9))</f>
        <v/>
      </c>
      <c r="S9" s="9">
        <f>IF(A9="","",IF(P9="","À suivre",IF(P9&lt;=O9,"Oui","Non")))</f>
        <v/>
      </c>
      <c r="T9" s="8" t="n">
        <v>0</v>
      </c>
      <c r="U9" s="4" t="inlineStr">
        <is>
          <t>Anomalie ouverte, analyse à organiser.</t>
        </is>
      </c>
      <c r="V9" s="10">
        <f>IF(A9="","",IFERROR(VLOOKUP(H9,'Référentiels'!$A$2:$B$4,2,FALSE),0))</f>
        <v/>
      </c>
      <c r="W9" s="10">
        <f>IF(A9="","",R9-V9)</f>
        <v/>
      </c>
    </row>
    <row r="10" ht="34" customHeight="1">
      <c r="A10" s="2" t="inlineStr">
        <is>
          <t>QRQC-2026-009</t>
        </is>
      </c>
      <c r="B10" s="3" t="n">
        <v>46267</v>
      </c>
      <c r="C10" s="2" t="inlineStr">
        <is>
          <t>Toulouse</t>
        </is>
      </c>
      <c r="D10" s="2" t="inlineStr">
        <is>
          <t>Usinage</t>
        </is>
      </c>
      <c r="E10" s="2" t="inlineStr">
        <is>
          <t>Client</t>
        </is>
      </c>
      <c r="F10" s="2" t="inlineStr">
        <is>
          <t>US-8840</t>
        </is>
      </c>
      <c r="G10" s="4" t="inlineStr">
        <is>
          <t>Bavure excessive sur pièce après usinage.</t>
        </is>
      </c>
      <c r="H10" s="2" t="inlineStr">
        <is>
          <t>Critique</t>
        </is>
      </c>
      <c r="I10" s="5" t="n">
        <v>28</v>
      </c>
      <c r="J10" s="2" t="inlineStr">
        <is>
          <t>Manon Chevalier</t>
        </is>
      </c>
      <c r="K10" s="4" t="inlineStr">
        <is>
          <t>Mise en quarantaine et ajustement outil</t>
        </is>
      </c>
      <c r="L10" s="3" t="n">
        <v>46267</v>
      </c>
      <c r="M10" s="4" t="inlineStr">
        <is>
          <t>Usure outil non détectée, analyse 5 pourquoi en cours.</t>
        </is>
      </c>
      <c r="N10" s="4" t="inlineStr">
        <is>
          <t>Définir une fréquence de changement d’outil et contrôle de bavure.</t>
        </is>
      </c>
      <c r="O10" s="3" t="n">
        <v>46270</v>
      </c>
      <c r="P10" s="3" t="n"/>
      <c r="Q10" s="6">
        <f>IF(A10="","",IF(P10&lt;&gt;"","Clôturé",IF(O10&lt;TODAY(),"En retard",IF(L10&lt;&gt;"","En cours","Ouvert"))))</f>
        <v/>
      </c>
      <c r="R10" s="7">
        <f>IF(A10="","",IF(P10&lt;&gt;"",P10-B10,TODAY()-B10))</f>
        <v/>
      </c>
      <c r="S10" s="6">
        <f>IF(A10="","",IF(P10="","À suivre",IF(P10&lt;=O10,"Oui","Non")))</f>
        <v/>
      </c>
      <c r="T10" s="8" t="n">
        <v>760</v>
      </c>
      <c r="U10" s="4" t="inlineStr">
        <is>
          <t>Échéance dépassée, relance responsable requise.</t>
        </is>
      </c>
      <c r="V10" s="7">
        <f>IF(A10="","",IFERROR(VLOOKUP(H10,'Référentiels'!$A$2:$B$4,2,FALSE),0))</f>
        <v/>
      </c>
      <c r="W10" s="7">
        <f>IF(A10="","",R10-V10)</f>
        <v/>
      </c>
    </row>
    <row r="11" ht="34" customHeight="1">
      <c r="A11" s="2" t="n"/>
      <c r="B11" s="3" t="n"/>
      <c r="C11" s="2" t="n"/>
      <c r="D11" s="2" t="n"/>
      <c r="E11" s="2" t="n"/>
      <c r="F11" s="2" t="n"/>
      <c r="G11" s="4" t="n"/>
      <c r="H11" s="2" t="n"/>
      <c r="I11" s="5" t="n"/>
      <c r="J11" s="2" t="n"/>
      <c r="K11" s="4" t="n"/>
      <c r="L11" s="3" t="n"/>
      <c r="M11" s="4" t="n"/>
      <c r="N11" s="4" t="n"/>
      <c r="O11" s="3" t="n"/>
      <c r="P11" s="3" t="n"/>
      <c r="Q11" s="9">
        <f>IF(A11="","",IF(P11&lt;&gt;"","Clôturé",IF(O11&lt;TODAY(),"En retard",IF(L11&lt;&gt;"","En cours","Ouvert"))))</f>
        <v/>
      </c>
      <c r="R11" s="10">
        <f>IF(A11="","",IF(P11&lt;&gt;"",P11-B11,TODAY()-B11))</f>
        <v/>
      </c>
      <c r="S11" s="9">
        <f>IF(A11="","",IF(P11="","À suivre",IF(P11&lt;=O11,"Oui","Non")))</f>
        <v/>
      </c>
      <c r="T11" s="8" t="n"/>
      <c r="U11" s="4" t="n"/>
      <c r="V11" s="10">
        <f>IF(A11="","",IFERROR(VLOOKUP(H11,'Référentiels'!$A$2:$B$4,2,FALSE),0))</f>
        <v/>
      </c>
      <c r="W11" s="10">
        <f>IF(A11="","",R11-V11)</f>
        <v/>
      </c>
    </row>
    <row r="12" ht="34" customHeight="1">
      <c r="A12" s="2" t="n"/>
      <c r="B12" s="3" t="n"/>
      <c r="C12" s="2" t="n"/>
      <c r="D12" s="2" t="n"/>
      <c r="E12" s="2" t="n"/>
      <c r="F12" s="2" t="n"/>
      <c r="G12" s="4" t="n"/>
      <c r="H12" s="2" t="n"/>
      <c r="I12" s="5" t="n"/>
      <c r="J12" s="2" t="n"/>
      <c r="K12" s="4" t="n"/>
      <c r="L12" s="3" t="n"/>
      <c r="M12" s="4" t="n"/>
      <c r="N12" s="4" t="n"/>
      <c r="O12" s="3" t="n"/>
      <c r="P12" s="3" t="n"/>
      <c r="Q12" s="6">
        <f>IF(A12="","",IF(P12&lt;&gt;"","Clôturé",IF(O12&lt;TODAY(),"En retard",IF(L12&lt;&gt;"","En cours","Ouvert"))))</f>
        <v/>
      </c>
      <c r="R12" s="7">
        <f>IF(A12="","",IF(P12&lt;&gt;"",P12-B12,TODAY()-B12))</f>
        <v/>
      </c>
      <c r="S12" s="6">
        <f>IF(A12="","",IF(P12="","À suivre",IF(P12&lt;=O12,"Oui","Non")))</f>
        <v/>
      </c>
      <c r="T12" s="8" t="n"/>
      <c r="U12" s="4" t="n"/>
      <c r="V12" s="7">
        <f>IF(A12="","",IFERROR(VLOOKUP(H12,'Référentiels'!$A$2:$B$4,2,FALSE),0))</f>
        <v/>
      </c>
      <c r="W12" s="7">
        <f>IF(A12="","",R12-V12)</f>
        <v/>
      </c>
    </row>
    <row r="13" ht="34" customHeight="1">
      <c r="A13" s="2" t="n"/>
      <c r="B13" s="3" t="n"/>
      <c r="C13" s="2" t="n"/>
      <c r="D13" s="2" t="n"/>
      <c r="E13" s="2" t="n"/>
      <c r="F13" s="2" t="n"/>
      <c r="G13" s="4" t="n"/>
      <c r="H13" s="2" t="n"/>
      <c r="I13" s="5" t="n"/>
      <c r="J13" s="2" t="n"/>
      <c r="K13" s="4" t="n"/>
      <c r="L13" s="3" t="n"/>
      <c r="M13" s="4" t="n"/>
      <c r="N13" s="4" t="n"/>
      <c r="O13" s="3" t="n"/>
      <c r="P13" s="3" t="n"/>
      <c r="Q13" s="9">
        <f>IF(A13="","",IF(P13&lt;&gt;"","Clôturé",IF(O13&lt;TODAY(),"En retard",IF(L13&lt;&gt;"","En cours","Ouvert"))))</f>
        <v/>
      </c>
      <c r="R13" s="10">
        <f>IF(A13="","",IF(P13&lt;&gt;"",P13-B13,TODAY()-B13))</f>
        <v/>
      </c>
      <c r="S13" s="9">
        <f>IF(A13="","",IF(P13="","À suivre",IF(P13&lt;=O13,"Oui","Non")))</f>
        <v/>
      </c>
      <c r="T13" s="8" t="n"/>
      <c r="U13" s="4" t="n"/>
      <c r="V13" s="10">
        <f>IF(A13="","",IFERROR(VLOOKUP(H13,'Référentiels'!$A$2:$B$4,2,FALSE),0))</f>
        <v/>
      </c>
      <c r="W13" s="10">
        <f>IF(A13="","",R13-V13)</f>
        <v/>
      </c>
    </row>
    <row r="14" ht="34" customHeight="1">
      <c r="A14" s="2" t="n"/>
      <c r="B14" s="3" t="n"/>
      <c r="C14" s="2" t="n"/>
      <c r="D14" s="2" t="n"/>
      <c r="E14" s="2" t="n"/>
      <c r="F14" s="2" t="n"/>
      <c r="G14" s="4" t="n"/>
      <c r="H14" s="2" t="n"/>
      <c r="I14" s="5" t="n"/>
      <c r="J14" s="2" t="n"/>
      <c r="K14" s="4" t="n"/>
      <c r="L14" s="3" t="n"/>
      <c r="M14" s="4" t="n"/>
      <c r="N14" s="4" t="n"/>
      <c r="O14" s="3" t="n"/>
      <c r="P14" s="3" t="n"/>
      <c r="Q14" s="6">
        <f>IF(A14="","",IF(P14&lt;&gt;"","Clôturé",IF(O14&lt;TODAY(),"En retard",IF(L14&lt;&gt;"","En cours","Ouvert"))))</f>
        <v/>
      </c>
      <c r="R14" s="7">
        <f>IF(A14="","",IF(P14&lt;&gt;"",P14-B14,TODAY()-B14))</f>
        <v/>
      </c>
      <c r="S14" s="6">
        <f>IF(A14="","",IF(P14="","À suivre",IF(P14&lt;=O14,"Oui","Non")))</f>
        <v/>
      </c>
      <c r="T14" s="8" t="n"/>
      <c r="U14" s="4" t="n"/>
      <c r="V14" s="7">
        <f>IF(A14="","",IFERROR(VLOOKUP(H14,'Référentiels'!$A$2:$B$4,2,FALSE),0))</f>
        <v/>
      </c>
      <c r="W14" s="7">
        <f>IF(A14="","",R14-V14)</f>
        <v/>
      </c>
    </row>
    <row r="15" ht="34" customHeight="1">
      <c r="A15" s="2" t="n"/>
      <c r="B15" s="3" t="n"/>
      <c r="C15" s="2" t="n"/>
      <c r="D15" s="2" t="n"/>
      <c r="E15" s="2" t="n"/>
      <c r="F15" s="2" t="n"/>
      <c r="G15" s="4" t="n"/>
      <c r="H15" s="2" t="n"/>
      <c r="I15" s="5" t="n"/>
      <c r="J15" s="2" t="n"/>
      <c r="K15" s="4" t="n"/>
      <c r="L15" s="3" t="n"/>
      <c r="M15" s="4" t="n"/>
      <c r="N15" s="4" t="n"/>
      <c r="O15" s="3" t="n"/>
      <c r="P15" s="3" t="n"/>
      <c r="Q15" s="9">
        <f>IF(A15="","",IF(P15&lt;&gt;"","Clôturé",IF(O15&lt;TODAY(),"En retard",IF(L15&lt;&gt;"","En cours","Ouvert"))))</f>
        <v/>
      </c>
      <c r="R15" s="10">
        <f>IF(A15="","",IF(P15&lt;&gt;"",P15-B15,TODAY()-B15))</f>
        <v/>
      </c>
      <c r="S15" s="9">
        <f>IF(A15="","",IF(P15="","À suivre",IF(P15&lt;=O15,"Oui","Non")))</f>
        <v/>
      </c>
      <c r="T15" s="8" t="n"/>
      <c r="U15" s="4" t="n"/>
      <c r="V15" s="10">
        <f>IF(A15="","",IFERROR(VLOOKUP(H15,'Référentiels'!$A$2:$B$4,2,FALSE),0))</f>
        <v/>
      </c>
      <c r="W15" s="10">
        <f>IF(A15="","",R15-V15)</f>
        <v/>
      </c>
    </row>
    <row r="16" ht="34" customHeight="1">
      <c r="A16" s="2" t="n"/>
      <c r="B16" s="3" t="n"/>
      <c r="C16" s="2" t="n"/>
      <c r="D16" s="2" t="n"/>
      <c r="E16" s="2" t="n"/>
      <c r="F16" s="2" t="n"/>
      <c r="G16" s="4" t="n"/>
      <c r="H16" s="2" t="n"/>
      <c r="I16" s="5" t="n"/>
      <c r="J16" s="2" t="n"/>
      <c r="K16" s="4" t="n"/>
      <c r="L16" s="3" t="n"/>
      <c r="M16" s="4" t="n"/>
      <c r="N16" s="4" t="n"/>
      <c r="O16" s="3" t="n"/>
      <c r="P16" s="3" t="n"/>
      <c r="Q16" s="6">
        <f>IF(A16="","",IF(P16&lt;&gt;"","Clôturé",IF(O16&lt;TODAY(),"En retard",IF(L16&lt;&gt;"","En cours","Ouvert"))))</f>
        <v/>
      </c>
      <c r="R16" s="7">
        <f>IF(A16="","",IF(P16&lt;&gt;"",P16-B16,TODAY()-B16))</f>
        <v/>
      </c>
      <c r="S16" s="6">
        <f>IF(A16="","",IF(P16="","À suivre",IF(P16&lt;=O16,"Oui","Non")))</f>
        <v/>
      </c>
      <c r="T16" s="8" t="n"/>
      <c r="U16" s="4" t="n"/>
      <c r="V16" s="7">
        <f>IF(A16="","",IFERROR(VLOOKUP(H16,'Référentiels'!$A$2:$B$4,2,FALSE),0))</f>
        <v/>
      </c>
      <c r="W16" s="7">
        <f>IF(A16="","",R16-V16)</f>
        <v/>
      </c>
    </row>
    <row r="17" ht="34" customHeight="1">
      <c r="A17" s="2" t="n"/>
      <c r="B17" s="3" t="n"/>
      <c r="C17" s="2" t="n"/>
      <c r="D17" s="2" t="n"/>
      <c r="E17" s="2" t="n"/>
      <c r="F17" s="2" t="n"/>
      <c r="G17" s="4" t="n"/>
      <c r="H17" s="2" t="n"/>
      <c r="I17" s="5" t="n"/>
      <c r="J17" s="2" t="n"/>
      <c r="K17" s="4" t="n"/>
      <c r="L17" s="3" t="n"/>
      <c r="M17" s="4" t="n"/>
      <c r="N17" s="4" t="n"/>
      <c r="O17" s="3" t="n"/>
      <c r="P17" s="3" t="n"/>
      <c r="Q17" s="9">
        <f>IF(A17="","",IF(P17&lt;&gt;"","Clôturé",IF(O17&lt;TODAY(),"En retard",IF(L17&lt;&gt;"","En cours","Ouvert"))))</f>
        <v/>
      </c>
      <c r="R17" s="10">
        <f>IF(A17="","",IF(P17&lt;&gt;"",P17-B17,TODAY()-B17))</f>
        <v/>
      </c>
      <c r="S17" s="9">
        <f>IF(A17="","",IF(P17="","À suivre",IF(P17&lt;=O17,"Oui","Non")))</f>
        <v/>
      </c>
      <c r="T17" s="8" t="n"/>
      <c r="U17" s="4" t="n"/>
      <c r="V17" s="10">
        <f>IF(A17="","",IFERROR(VLOOKUP(H17,'Référentiels'!$A$2:$B$4,2,FALSE),0))</f>
        <v/>
      </c>
      <c r="W17" s="10">
        <f>IF(A17="","",R17-V17)</f>
        <v/>
      </c>
    </row>
    <row r="18" ht="34" customHeight="1">
      <c r="A18" s="2" t="n"/>
      <c r="B18" s="3" t="n"/>
      <c r="C18" s="2" t="n"/>
      <c r="D18" s="2" t="n"/>
      <c r="E18" s="2" t="n"/>
      <c r="F18" s="2" t="n"/>
      <c r="G18" s="4" t="n"/>
      <c r="H18" s="2" t="n"/>
      <c r="I18" s="5" t="n"/>
      <c r="J18" s="2" t="n"/>
      <c r="K18" s="4" t="n"/>
      <c r="L18" s="3" t="n"/>
      <c r="M18" s="4" t="n"/>
      <c r="N18" s="4" t="n"/>
      <c r="O18" s="3" t="n"/>
      <c r="P18" s="3" t="n"/>
      <c r="Q18" s="6">
        <f>IF(A18="","",IF(P18&lt;&gt;"","Clôturé",IF(O18&lt;TODAY(),"En retard",IF(L18&lt;&gt;"","En cours","Ouvert"))))</f>
        <v/>
      </c>
      <c r="R18" s="7">
        <f>IF(A18="","",IF(P18&lt;&gt;"",P18-B18,TODAY()-B18))</f>
        <v/>
      </c>
      <c r="S18" s="6">
        <f>IF(A18="","",IF(P18="","À suivre",IF(P18&lt;=O18,"Oui","Non")))</f>
        <v/>
      </c>
      <c r="T18" s="8" t="n"/>
      <c r="U18" s="4" t="n"/>
      <c r="V18" s="7">
        <f>IF(A18="","",IFERROR(VLOOKUP(H18,'Référentiels'!$A$2:$B$4,2,FALSE),0))</f>
        <v/>
      </c>
      <c r="W18" s="7">
        <f>IF(A18="","",R18-V18)</f>
        <v/>
      </c>
    </row>
    <row r="19" ht="34" customHeight="1">
      <c r="A19" s="2" t="n"/>
      <c r="B19" s="3" t="n"/>
      <c r="C19" s="2" t="n"/>
      <c r="D19" s="2" t="n"/>
      <c r="E19" s="2" t="n"/>
      <c r="F19" s="2" t="n"/>
      <c r="G19" s="4" t="n"/>
      <c r="H19" s="2" t="n"/>
      <c r="I19" s="5" t="n"/>
      <c r="J19" s="2" t="n"/>
      <c r="K19" s="4" t="n"/>
      <c r="L19" s="3" t="n"/>
      <c r="M19" s="4" t="n"/>
      <c r="N19" s="4" t="n"/>
      <c r="O19" s="3" t="n"/>
      <c r="P19" s="3" t="n"/>
      <c r="Q19" s="9">
        <f>IF(A19="","",IF(P19&lt;&gt;"","Clôturé",IF(O19&lt;TODAY(),"En retard",IF(L19&lt;&gt;"","En cours","Ouvert"))))</f>
        <v/>
      </c>
      <c r="R19" s="10">
        <f>IF(A19="","",IF(P19&lt;&gt;"",P19-B19,TODAY()-B19))</f>
        <v/>
      </c>
      <c r="S19" s="9">
        <f>IF(A19="","",IF(P19="","À suivre",IF(P19&lt;=O19,"Oui","Non")))</f>
        <v/>
      </c>
      <c r="T19" s="8" t="n"/>
      <c r="U19" s="4" t="n"/>
      <c r="V19" s="10">
        <f>IF(A19="","",IFERROR(VLOOKUP(H19,'Référentiels'!$A$2:$B$4,2,FALSE),0))</f>
        <v/>
      </c>
      <c r="W19" s="10">
        <f>IF(A19="","",R19-V19)</f>
        <v/>
      </c>
    </row>
    <row r="20" ht="34" customHeight="1">
      <c r="A20" s="2" t="n"/>
      <c r="B20" s="3" t="n"/>
      <c r="C20" s="2" t="n"/>
      <c r="D20" s="2" t="n"/>
      <c r="E20" s="2" t="n"/>
      <c r="F20" s="2" t="n"/>
      <c r="G20" s="4" t="n"/>
      <c r="H20" s="2" t="n"/>
      <c r="I20" s="5" t="n"/>
      <c r="J20" s="2" t="n"/>
      <c r="K20" s="4" t="n"/>
      <c r="L20" s="3" t="n"/>
      <c r="M20" s="4" t="n"/>
      <c r="N20" s="4" t="n"/>
      <c r="O20" s="3" t="n"/>
      <c r="P20" s="3" t="n"/>
      <c r="Q20" s="6">
        <f>IF(A20="","",IF(P20&lt;&gt;"","Clôturé",IF(O20&lt;TODAY(),"En retard",IF(L20&lt;&gt;"","En cours","Ouvert"))))</f>
        <v/>
      </c>
      <c r="R20" s="7">
        <f>IF(A20="","",IF(P20&lt;&gt;"",P20-B20,TODAY()-B20))</f>
        <v/>
      </c>
      <c r="S20" s="6">
        <f>IF(A20="","",IF(P20="","À suivre",IF(P20&lt;=O20,"Oui","Non")))</f>
        <v/>
      </c>
      <c r="T20" s="8" t="n"/>
      <c r="U20" s="4" t="n"/>
      <c r="V20" s="7">
        <f>IF(A20="","",IFERROR(VLOOKUP(H20,'Référentiels'!$A$2:$B$4,2,FALSE),0))</f>
        <v/>
      </c>
      <c r="W20" s="7">
        <f>IF(A20="","",R20-V20)</f>
        <v/>
      </c>
    </row>
    <row r="21" ht="34" customHeight="1">
      <c r="A21" s="2" t="n"/>
      <c r="B21" s="3" t="n"/>
      <c r="C21" s="2" t="n"/>
      <c r="D21" s="2" t="n"/>
      <c r="E21" s="2" t="n"/>
      <c r="F21" s="2" t="n"/>
      <c r="G21" s="4" t="n"/>
      <c r="H21" s="2" t="n"/>
      <c r="I21" s="5" t="n"/>
      <c r="J21" s="2" t="n"/>
      <c r="K21" s="4" t="n"/>
      <c r="L21" s="3" t="n"/>
      <c r="M21" s="4" t="n"/>
      <c r="N21" s="4" t="n"/>
      <c r="O21" s="3" t="n"/>
      <c r="P21" s="3" t="n"/>
      <c r="Q21" s="9">
        <f>IF(A21="","",IF(P21&lt;&gt;"","Clôturé",IF(O21&lt;TODAY(),"En retard",IF(L21&lt;&gt;"","En cours","Ouvert"))))</f>
        <v/>
      </c>
      <c r="R21" s="10">
        <f>IF(A21="","",IF(P21&lt;&gt;"",P21-B21,TODAY()-B21))</f>
        <v/>
      </c>
      <c r="S21" s="9">
        <f>IF(A21="","",IF(P21="","À suivre",IF(P21&lt;=O21,"Oui","Non")))</f>
        <v/>
      </c>
      <c r="T21" s="8" t="n"/>
      <c r="U21" s="4" t="n"/>
      <c r="V21" s="10">
        <f>IF(A21="","",IFERROR(VLOOKUP(H21,'Référentiels'!$A$2:$B$4,2,FALSE),0))</f>
        <v/>
      </c>
      <c r="W21" s="10">
        <f>IF(A21="","",R21-V21)</f>
        <v/>
      </c>
    </row>
    <row r="22" ht="34" customHeight="1">
      <c r="A22" s="2" t="n"/>
      <c r="B22" s="3" t="n"/>
      <c r="C22" s="2" t="n"/>
      <c r="D22" s="2" t="n"/>
      <c r="E22" s="2" t="n"/>
      <c r="F22" s="2" t="n"/>
      <c r="G22" s="4" t="n"/>
      <c r="H22" s="2" t="n"/>
      <c r="I22" s="5" t="n"/>
      <c r="J22" s="2" t="n"/>
      <c r="K22" s="4" t="n"/>
      <c r="L22" s="3" t="n"/>
      <c r="M22" s="4" t="n"/>
      <c r="N22" s="4" t="n"/>
      <c r="O22" s="3" t="n"/>
      <c r="P22" s="3" t="n"/>
      <c r="Q22" s="6">
        <f>IF(A22="","",IF(P22&lt;&gt;"","Clôturé",IF(O22&lt;TODAY(),"En retard",IF(L22&lt;&gt;"","En cours","Ouvert"))))</f>
        <v/>
      </c>
      <c r="R22" s="7">
        <f>IF(A22="","",IF(P22&lt;&gt;"",P22-B22,TODAY()-B22))</f>
        <v/>
      </c>
      <c r="S22" s="6">
        <f>IF(A22="","",IF(P22="","À suivre",IF(P22&lt;=O22,"Oui","Non")))</f>
        <v/>
      </c>
      <c r="T22" s="8" t="n"/>
      <c r="U22" s="4" t="n"/>
      <c r="V22" s="7">
        <f>IF(A22="","",IFERROR(VLOOKUP(H22,'Référentiels'!$A$2:$B$4,2,FALSE),0))</f>
        <v/>
      </c>
      <c r="W22" s="7">
        <f>IF(A22="","",R22-V22)</f>
        <v/>
      </c>
    </row>
    <row r="23" ht="34" customHeight="1">
      <c r="A23" s="2" t="n"/>
      <c r="B23" s="3" t="n"/>
      <c r="C23" s="2" t="n"/>
      <c r="D23" s="2" t="n"/>
      <c r="E23" s="2" t="n"/>
      <c r="F23" s="2" t="n"/>
      <c r="G23" s="4" t="n"/>
      <c r="H23" s="2" t="n"/>
      <c r="I23" s="5" t="n"/>
      <c r="J23" s="2" t="n"/>
      <c r="K23" s="4" t="n"/>
      <c r="L23" s="3" t="n"/>
      <c r="M23" s="4" t="n"/>
      <c r="N23" s="4" t="n"/>
      <c r="O23" s="3" t="n"/>
      <c r="P23" s="3" t="n"/>
      <c r="Q23" s="9">
        <f>IF(A23="","",IF(P23&lt;&gt;"","Clôturé",IF(O23&lt;TODAY(),"En retard",IF(L23&lt;&gt;"","En cours","Ouvert"))))</f>
        <v/>
      </c>
      <c r="R23" s="10">
        <f>IF(A23="","",IF(P23&lt;&gt;"",P23-B23,TODAY()-B23))</f>
        <v/>
      </c>
      <c r="S23" s="9">
        <f>IF(A23="","",IF(P23="","À suivre",IF(P23&lt;=O23,"Oui","Non")))</f>
        <v/>
      </c>
      <c r="T23" s="8" t="n"/>
      <c r="U23" s="4" t="n"/>
      <c r="V23" s="10">
        <f>IF(A23="","",IFERROR(VLOOKUP(H23,'Référentiels'!$A$2:$B$4,2,FALSE),0))</f>
        <v/>
      </c>
      <c r="W23" s="10">
        <f>IF(A23="","",R23-V23)</f>
        <v/>
      </c>
    </row>
    <row r="24" ht="34" customHeight="1">
      <c r="A24" s="2" t="n"/>
      <c r="B24" s="3" t="n"/>
      <c r="C24" s="2" t="n"/>
      <c r="D24" s="2" t="n"/>
      <c r="E24" s="2" t="n"/>
      <c r="F24" s="2" t="n"/>
      <c r="G24" s="4" t="n"/>
      <c r="H24" s="2" t="n"/>
      <c r="I24" s="5" t="n"/>
      <c r="J24" s="2" t="n"/>
      <c r="K24" s="4" t="n"/>
      <c r="L24" s="3" t="n"/>
      <c r="M24" s="4" t="n"/>
      <c r="N24" s="4" t="n"/>
      <c r="O24" s="3" t="n"/>
      <c r="P24" s="3" t="n"/>
      <c r="Q24" s="6">
        <f>IF(A24="","",IF(P24&lt;&gt;"","Clôturé",IF(O24&lt;TODAY(),"En retard",IF(L24&lt;&gt;"","En cours","Ouvert"))))</f>
        <v/>
      </c>
      <c r="R24" s="7">
        <f>IF(A24="","",IF(P24&lt;&gt;"",P24-B24,TODAY()-B24))</f>
        <v/>
      </c>
      <c r="S24" s="6">
        <f>IF(A24="","",IF(P24="","À suivre",IF(P24&lt;=O24,"Oui","Non")))</f>
        <v/>
      </c>
      <c r="T24" s="8" t="n"/>
      <c r="U24" s="4" t="n"/>
      <c r="V24" s="7">
        <f>IF(A24="","",IFERROR(VLOOKUP(H24,'Référentiels'!$A$2:$B$4,2,FALSE),0))</f>
        <v/>
      </c>
      <c r="W24" s="7">
        <f>IF(A24="","",R24-V24)</f>
        <v/>
      </c>
    </row>
    <row r="25" ht="34" customHeight="1">
      <c r="A25" s="2" t="n"/>
      <c r="B25" s="3" t="n"/>
      <c r="C25" s="2" t="n"/>
      <c r="D25" s="2" t="n"/>
      <c r="E25" s="2" t="n"/>
      <c r="F25" s="2" t="n"/>
      <c r="G25" s="4" t="n"/>
      <c r="H25" s="2" t="n"/>
      <c r="I25" s="5" t="n"/>
      <c r="J25" s="2" t="n"/>
      <c r="K25" s="4" t="n"/>
      <c r="L25" s="3" t="n"/>
      <c r="M25" s="4" t="n"/>
      <c r="N25" s="4" t="n"/>
      <c r="O25" s="3" t="n"/>
      <c r="P25" s="3" t="n"/>
      <c r="Q25" s="9">
        <f>IF(A25="","",IF(P25&lt;&gt;"","Clôturé",IF(O25&lt;TODAY(),"En retard",IF(L25&lt;&gt;"","En cours","Ouvert"))))</f>
        <v/>
      </c>
      <c r="R25" s="10">
        <f>IF(A25="","",IF(P25&lt;&gt;"",P25-B25,TODAY()-B25))</f>
        <v/>
      </c>
      <c r="S25" s="9">
        <f>IF(A25="","",IF(P25="","À suivre",IF(P25&lt;=O25,"Oui","Non")))</f>
        <v/>
      </c>
      <c r="T25" s="8" t="n"/>
      <c r="U25" s="4" t="n"/>
      <c r="V25" s="10">
        <f>IF(A25="","",IFERROR(VLOOKUP(H25,'Référentiels'!$A$2:$B$4,2,FALSE),0))</f>
        <v/>
      </c>
      <c r="W25" s="10">
        <f>IF(A25="","",R25-V25)</f>
        <v/>
      </c>
    </row>
    <row r="26" ht="34" customHeight="1">
      <c r="A26" s="2" t="n"/>
      <c r="B26" s="3" t="n"/>
      <c r="C26" s="2" t="n"/>
      <c r="D26" s="2" t="n"/>
      <c r="E26" s="2" t="n"/>
      <c r="F26" s="2" t="n"/>
      <c r="G26" s="4" t="n"/>
      <c r="H26" s="2" t="n"/>
      <c r="I26" s="5" t="n"/>
      <c r="J26" s="2" t="n"/>
      <c r="K26" s="4" t="n"/>
      <c r="L26" s="3" t="n"/>
      <c r="M26" s="4" t="n"/>
      <c r="N26" s="4" t="n"/>
      <c r="O26" s="3" t="n"/>
      <c r="P26" s="3" t="n"/>
      <c r="Q26" s="6">
        <f>IF(A26="","",IF(P26&lt;&gt;"","Clôturé",IF(O26&lt;TODAY(),"En retard",IF(L26&lt;&gt;"","En cours","Ouvert"))))</f>
        <v/>
      </c>
      <c r="R26" s="7">
        <f>IF(A26="","",IF(P26&lt;&gt;"",P26-B26,TODAY()-B26))</f>
        <v/>
      </c>
      <c r="S26" s="6">
        <f>IF(A26="","",IF(P26="","À suivre",IF(P26&lt;=O26,"Oui","Non")))</f>
        <v/>
      </c>
      <c r="T26" s="8" t="n"/>
      <c r="U26" s="4" t="n"/>
      <c r="V26" s="7">
        <f>IF(A26="","",IFERROR(VLOOKUP(H26,'Référentiels'!$A$2:$B$4,2,FALSE),0))</f>
        <v/>
      </c>
      <c r="W26" s="7">
        <f>IF(A26="","",R26-V26)</f>
        <v/>
      </c>
    </row>
    <row r="27" ht="34" customHeight="1">
      <c r="A27" s="2" t="n"/>
      <c r="B27" s="3" t="n"/>
      <c r="C27" s="2" t="n"/>
      <c r="D27" s="2" t="n"/>
      <c r="E27" s="2" t="n"/>
      <c r="F27" s="2" t="n"/>
      <c r="G27" s="4" t="n"/>
      <c r="H27" s="2" t="n"/>
      <c r="I27" s="5" t="n"/>
      <c r="J27" s="2" t="n"/>
      <c r="K27" s="4" t="n"/>
      <c r="L27" s="3" t="n"/>
      <c r="M27" s="4" t="n"/>
      <c r="N27" s="4" t="n"/>
      <c r="O27" s="3" t="n"/>
      <c r="P27" s="3" t="n"/>
      <c r="Q27" s="9">
        <f>IF(A27="","",IF(P27&lt;&gt;"","Clôturé",IF(O27&lt;TODAY(),"En retard",IF(L27&lt;&gt;"","En cours","Ouvert"))))</f>
        <v/>
      </c>
      <c r="R27" s="10">
        <f>IF(A27="","",IF(P27&lt;&gt;"",P27-B27,TODAY()-B27))</f>
        <v/>
      </c>
      <c r="S27" s="9">
        <f>IF(A27="","",IF(P27="","À suivre",IF(P27&lt;=O27,"Oui","Non")))</f>
        <v/>
      </c>
      <c r="T27" s="8" t="n"/>
      <c r="U27" s="4" t="n"/>
      <c r="V27" s="10">
        <f>IF(A27="","",IFERROR(VLOOKUP(H27,'Référentiels'!$A$2:$B$4,2,FALSE),0))</f>
        <v/>
      </c>
      <c r="W27" s="10">
        <f>IF(A27="","",R27-V27)</f>
        <v/>
      </c>
    </row>
    <row r="28" ht="34" customHeight="1">
      <c r="A28" s="2" t="n"/>
      <c r="B28" s="3" t="n"/>
      <c r="C28" s="2" t="n"/>
      <c r="D28" s="2" t="n"/>
      <c r="E28" s="2" t="n"/>
      <c r="F28" s="2" t="n"/>
      <c r="G28" s="4" t="n"/>
      <c r="H28" s="2" t="n"/>
      <c r="I28" s="5" t="n"/>
      <c r="J28" s="2" t="n"/>
      <c r="K28" s="4" t="n"/>
      <c r="L28" s="3" t="n"/>
      <c r="M28" s="4" t="n"/>
      <c r="N28" s="4" t="n"/>
      <c r="O28" s="3" t="n"/>
      <c r="P28" s="3" t="n"/>
      <c r="Q28" s="6">
        <f>IF(A28="","",IF(P28&lt;&gt;"","Clôturé",IF(O28&lt;TODAY(),"En retard",IF(L28&lt;&gt;"","En cours","Ouvert"))))</f>
        <v/>
      </c>
      <c r="R28" s="7">
        <f>IF(A28="","",IF(P28&lt;&gt;"",P28-B28,TODAY()-B28))</f>
        <v/>
      </c>
      <c r="S28" s="6">
        <f>IF(A28="","",IF(P28="","À suivre",IF(P28&lt;=O28,"Oui","Non")))</f>
        <v/>
      </c>
      <c r="T28" s="8" t="n"/>
      <c r="U28" s="4" t="n"/>
      <c r="V28" s="7">
        <f>IF(A28="","",IFERROR(VLOOKUP(H28,'Référentiels'!$A$2:$B$4,2,FALSE),0))</f>
        <v/>
      </c>
      <c r="W28" s="7">
        <f>IF(A28="","",R28-V28)</f>
        <v/>
      </c>
    </row>
    <row r="29" ht="34" customHeight="1">
      <c r="A29" s="2" t="n"/>
      <c r="B29" s="3" t="n"/>
      <c r="C29" s="2" t="n"/>
      <c r="D29" s="2" t="n"/>
      <c r="E29" s="2" t="n"/>
      <c r="F29" s="2" t="n"/>
      <c r="G29" s="4" t="n"/>
      <c r="H29" s="2" t="n"/>
      <c r="I29" s="5" t="n"/>
      <c r="J29" s="2" t="n"/>
      <c r="K29" s="4" t="n"/>
      <c r="L29" s="3" t="n"/>
      <c r="M29" s="4" t="n"/>
      <c r="N29" s="4" t="n"/>
      <c r="O29" s="3" t="n"/>
      <c r="P29" s="3" t="n"/>
      <c r="Q29" s="9">
        <f>IF(A29="","",IF(P29&lt;&gt;"","Clôturé",IF(O29&lt;TODAY(),"En retard",IF(L29&lt;&gt;"","En cours","Ouvert"))))</f>
        <v/>
      </c>
      <c r="R29" s="10">
        <f>IF(A29="","",IF(P29&lt;&gt;"",P29-B29,TODAY()-B29))</f>
        <v/>
      </c>
      <c r="S29" s="9">
        <f>IF(A29="","",IF(P29="","À suivre",IF(P29&lt;=O29,"Oui","Non")))</f>
        <v/>
      </c>
      <c r="T29" s="8" t="n"/>
      <c r="U29" s="4" t="n"/>
      <c r="V29" s="10">
        <f>IF(A29="","",IFERROR(VLOOKUP(H29,'Référentiels'!$A$2:$B$4,2,FALSE),0))</f>
        <v/>
      </c>
      <c r="W29" s="10">
        <f>IF(A29="","",R29-V29)</f>
        <v/>
      </c>
    </row>
    <row r="30" ht="34" customHeight="1">
      <c r="A30" s="2" t="n"/>
      <c r="B30" s="3" t="n"/>
      <c r="C30" s="2" t="n"/>
      <c r="D30" s="2" t="n"/>
      <c r="E30" s="2" t="n"/>
      <c r="F30" s="2" t="n"/>
      <c r="G30" s="4" t="n"/>
      <c r="H30" s="2" t="n"/>
      <c r="I30" s="5" t="n"/>
      <c r="J30" s="2" t="n"/>
      <c r="K30" s="4" t="n"/>
      <c r="L30" s="3" t="n"/>
      <c r="M30" s="4" t="n"/>
      <c r="N30" s="4" t="n"/>
      <c r="O30" s="3" t="n"/>
      <c r="P30" s="3" t="n"/>
      <c r="Q30" s="6">
        <f>IF(A30="","",IF(P30&lt;&gt;"","Clôturé",IF(O30&lt;TODAY(),"En retard",IF(L30&lt;&gt;"","En cours","Ouvert"))))</f>
        <v/>
      </c>
      <c r="R30" s="7">
        <f>IF(A30="","",IF(P30&lt;&gt;"",P30-B30,TODAY()-B30))</f>
        <v/>
      </c>
      <c r="S30" s="6">
        <f>IF(A30="","",IF(P30="","À suivre",IF(P30&lt;=O30,"Oui","Non")))</f>
        <v/>
      </c>
      <c r="T30" s="8" t="n"/>
      <c r="U30" s="4" t="n"/>
      <c r="V30" s="7">
        <f>IF(A30="","",IFERROR(VLOOKUP(H30,'Référentiels'!$A$2:$B$4,2,FALSE),0))</f>
        <v/>
      </c>
      <c r="W30" s="7">
        <f>IF(A30="","",R30-V30)</f>
        <v/>
      </c>
    </row>
    <row r="31" ht="34" customHeight="1">
      <c r="A31" s="2" t="n"/>
      <c r="B31" s="3" t="n"/>
      <c r="C31" s="2" t="n"/>
      <c r="D31" s="2" t="n"/>
      <c r="E31" s="2" t="n"/>
      <c r="F31" s="2" t="n"/>
      <c r="G31" s="4" t="n"/>
      <c r="H31" s="2" t="n"/>
      <c r="I31" s="5" t="n"/>
      <c r="J31" s="2" t="n"/>
      <c r="K31" s="4" t="n"/>
      <c r="L31" s="3" t="n"/>
      <c r="M31" s="4" t="n"/>
      <c r="N31" s="4" t="n"/>
      <c r="O31" s="3" t="n"/>
      <c r="P31" s="3" t="n"/>
      <c r="Q31" s="9">
        <f>IF(A31="","",IF(P31&lt;&gt;"","Clôturé",IF(O31&lt;TODAY(),"En retard",IF(L31&lt;&gt;"","En cours","Ouvert"))))</f>
        <v/>
      </c>
      <c r="R31" s="10">
        <f>IF(A31="","",IF(P31&lt;&gt;"",P31-B31,TODAY()-B31))</f>
        <v/>
      </c>
      <c r="S31" s="9">
        <f>IF(A31="","",IF(P31="","À suivre",IF(P31&lt;=O31,"Oui","Non")))</f>
        <v/>
      </c>
      <c r="T31" s="8" t="n"/>
      <c r="U31" s="4" t="n"/>
      <c r="V31" s="10">
        <f>IF(A31="","",IFERROR(VLOOKUP(H31,'Référentiels'!$A$2:$B$4,2,FALSE),0))</f>
        <v/>
      </c>
      <c r="W31" s="10">
        <f>IF(A31="","",R31-V31)</f>
        <v/>
      </c>
    </row>
    <row r="32" ht="34" customHeight="1">
      <c r="A32" s="2" t="n"/>
      <c r="B32" s="3" t="n"/>
      <c r="C32" s="2" t="n"/>
      <c r="D32" s="2" t="n"/>
      <c r="E32" s="2" t="n"/>
      <c r="F32" s="2" t="n"/>
      <c r="G32" s="4" t="n"/>
      <c r="H32" s="2" t="n"/>
      <c r="I32" s="5" t="n"/>
      <c r="J32" s="2" t="n"/>
      <c r="K32" s="4" t="n"/>
      <c r="L32" s="3" t="n"/>
      <c r="M32" s="4" t="n"/>
      <c r="N32" s="4" t="n"/>
      <c r="O32" s="3" t="n"/>
      <c r="P32" s="3" t="n"/>
      <c r="Q32" s="6">
        <f>IF(A32="","",IF(P32&lt;&gt;"","Clôturé",IF(O32&lt;TODAY(),"En retard",IF(L32&lt;&gt;"","En cours","Ouvert"))))</f>
        <v/>
      </c>
      <c r="R32" s="7">
        <f>IF(A32="","",IF(P32&lt;&gt;"",P32-B32,TODAY()-B32))</f>
        <v/>
      </c>
      <c r="S32" s="6">
        <f>IF(A32="","",IF(P32="","À suivre",IF(P32&lt;=O32,"Oui","Non")))</f>
        <v/>
      </c>
      <c r="T32" s="8" t="n"/>
      <c r="U32" s="4" t="n"/>
      <c r="V32" s="7">
        <f>IF(A32="","",IFERROR(VLOOKUP(H32,'Référentiels'!$A$2:$B$4,2,FALSE),0))</f>
        <v/>
      </c>
      <c r="W32" s="7">
        <f>IF(A32="","",R32-V32)</f>
        <v/>
      </c>
    </row>
    <row r="33" ht="34" customHeight="1">
      <c r="A33" s="2" t="n"/>
      <c r="B33" s="3" t="n"/>
      <c r="C33" s="2" t="n"/>
      <c r="D33" s="2" t="n"/>
      <c r="E33" s="2" t="n"/>
      <c r="F33" s="2" t="n"/>
      <c r="G33" s="4" t="n"/>
      <c r="H33" s="2" t="n"/>
      <c r="I33" s="5" t="n"/>
      <c r="J33" s="2" t="n"/>
      <c r="K33" s="4" t="n"/>
      <c r="L33" s="3" t="n"/>
      <c r="M33" s="4" t="n"/>
      <c r="N33" s="4" t="n"/>
      <c r="O33" s="3" t="n"/>
      <c r="P33" s="3" t="n"/>
      <c r="Q33" s="9">
        <f>IF(A33="","",IF(P33&lt;&gt;"","Clôturé",IF(O33&lt;TODAY(),"En retard",IF(L33&lt;&gt;"","En cours","Ouvert"))))</f>
        <v/>
      </c>
      <c r="R33" s="10">
        <f>IF(A33="","",IF(P33&lt;&gt;"",P33-B33,TODAY()-B33))</f>
        <v/>
      </c>
      <c r="S33" s="9">
        <f>IF(A33="","",IF(P33="","À suivre",IF(P33&lt;=O33,"Oui","Non")))</f>
        <v/>
      </c>
      <c r="T33" s="8" t="n"/>
      <c r="U33" s="4" t="n"/>
      <c r="V33" s="10">
        <f>IF(A33="","",IFERROR(VLOOKUP(H33,'Référentiels'!$A$2:$B$4,2,FALSE),0))</f>
        <v/>
      </c>
      <c r="W33" s="10">
        <f>IF(A33="","",R33-V33)</f>
        <v/>
      </c>
    </row>
    <row r="34" ht="34" customHeight="1">
      <c r="A34" s="2" t="n"/>
      <c r="B34" s="3" t="n"/>
      <c r="C34" s="2" t="n"/>
      <c r="D34" s="2" t="n"/>
      <c r="E34" s="2" t="n"/>
      <c r="F34" s="2" t="n"/>
      <c r="G34" s="4" t="n"/>
      <c r="H34" s="2" t="n"/>
      <c r="I34" s="5" t="n"/>
      <c r="J34" s="2" t="n"/>
      <c r="K34" s="4" t="n"/>
      <c r="L34" s="3" t="n"/>
      <c r="M34" s="4" t="n"/>
      <c r="N34" s="4" t="n"/>
      <c r="O34" s="3" t="n"/>
      <c r="P34" s="3" t="n"/>
      <c r="Q34" s="6">
        <f>IF(A34="","",IF(P34&lt;&gt;"","Clôturé",IF(O34&lt;TODAY(),"En retard",IF(L34&lt;&gt;"","En cours","Ouvert"))))</f>
        <v/>
      </c>
      <c r="R34" s="7">
        <f>IF(A34="","",IF(P34&lt;&gt;"",P34-B34,TODAY()-B34))</f>
        <v/>
      </c>
      <c r="S34" s="6">
        <f>IF(A34="","",IF(P34="","À suivre",IF(P34&lt;=O34,"Oui","Non")))</f>
        <v/>
      </c>
      <c r="T34" s="8" t="n"/>
      <c r="U34" s="4" t="n"/>
      <c r="V34" s="7">
        <f>IF(A34="","",IFERROR(VLOOKUP(H34,'Référentiels'!$A$2:$B$4,2,FALSE),0))</f>
        <v/>
      </c>
      <c r="W34" s="7">
        <f>IF(A34="","",R34-V34)</f>
        <v/>
      </c>
    </row>
    <row r="35" ht="34" customHeight="1">
      <c r="A35" s="2" t="n"/>
      <c r="B35" s="3" t="n"/>
      <c r="C35" s="2" t="n"/>
      <c r="D35" s="2" t="n"/>
      <c r="E35" s="2" t="n"/>
      <c r="F35" s="2" t="n"/>
      <c r="G35" s="4" t="n"/>
      <c r="H35" s="2" t="n"/>
      <c r="I35" s="5" t="n"/>
      <c r="J35" s="2" t="n"/>
      <c r="K35" s="4" t="n"/>
      <c r="L35" s="3" t="n"/>
      <c r="M35" s="4" t="n"/>
      <c r="N35" s="4" t="n"/>
      <c r="O35" s="3" t="n"/>
      <c r="P35" s="3" t="n"/>
      <c r="Q35" s="9">
        <f>IF(A35="","",IF(P35&lt;&gt;"","Clôturé",IF(O35&lt;TODAY(),"En retard",IF(L35&lt;&gt;"","En cours","Ouvert"))))</f>
        <v/>
      </c>
      <c r="R35" s="10">
        <f>IF(A35="","",IF(P35&lt;&gt;"",P35-B35,TODAY()-B35))</f>
        <v/>
      </c>
      <c r="S35" s="9">
        <f>IF(A35="","",IF(P35="","À suivre",IF(P35&lt;=O35,"Oui","Non")))</f>
        <v/>
      </c>
      <c r="T35" s="8" t="n"/>
      <c r="U35" s="4" t="n"/>
      <c r="V35" s="10">
        <f>IF(A35="","",IFERROR(VLOOKUP(H35,'Référentiels'!$A$2:$B$4,2,FALSE),0))</f>
        <v/>
      </c>
      <c r="W35" s="10">
        <f>IF(A35="","",R35-V35)</f>
        <v/>
      </c>
    </row>
    <row r="36" ht="34" customHeight="1">
      <c r="A36" s="2" t="n"/>
      <c r="B36" s="3" t="n"/>
      <c r="C36" s="2" t="n"/>
      <c r="D36" s="2" t="n"/>
      <c r="E36" s="2" t="n"/>
      <c r="F36" s="2" t="n"/>
      <c r="G36" s="4" t="n"/>
      <c r="H36" s="2" t="n"/>
      <c r="I36" s="5" t="n"/>
      <c r="J36" s="2" t="n"/>
      <c r="K36" s="4" t="n"/>
      <c r="L36" s="3" t="n"/>
      <c r="M36" s="4" t="n"/>
      <c r="N36" s="4" t="n"/>
      <c r="O36" s="3" t="n"/>
      <c r="P36" s="3" t="n"/>
      <c r="Q36" s="6">
        <f>IF(A36="","",IF(P36&lt;&gt;"","Clôturé",IF(O36&lt;TODAY(),"En retard",IF(L36&lt;&gt;"","En cours","Ouvert"))))</f>
        <v/>
      </c>
      <c r="R36" s="7">
        <f>IF(A36="","",IF(P36&lt;&gt;"",P36-B36,TODAY()-B36))</f>
        <v/>
      </c>
      <c r="S36" s="6">
        <f>IF(A36="","",IF(P36="","À suivre",IF(P36&lt;=O36,"Oui","Non")))</f>
        <v/>
      </c>
      <c r="T36" s="8" t="n"/>
      <c r="U36" s="4" t="n"/>
      <c r="V36" s="7">
        <f>IF(A36="","",IFERROR(VLOOKUP(H36,'Référentiels'!$A$2:$B$4,2,FALSE),0))</f>
        <v/>
      </c>
      <c r="W36" s="7">
        <f>IF(A36="","",R36-V36)</f>
        <v/>
      </c>
    </row>
    <row r="37" ht="34" customHeight="1">
      <c r="A37" s="2" t="n"/>
      <c r="B37" s="3" t="n"/>
      <c r="C37" s="2" t="n"/>
      <c r="D37" s="2" t="n"/>
      <c r="E37" s="2" t="n"/>
      <c r="F37" s="2" t="n"/>
      <c r="G37" s="4" t="n"/>
      <c r="H37" s="2" t="n"/>
      <c r="I37" s="5" t="n"/>
      <c r="J37" s="2" t="n"/>
      <c r="K37" s="4" t="n"/>
      <c r="L37" s="3" t="n"/>
      <c r="M37" s="4" t="n"/>
      <c r="N37" s="4" t="n"/>
      <c r="O37" s="3" t="n"/>
      <c r="P37" s="3" t="n"/>
      <c r="Q37" s="9">
        <f>IF(A37="","",IF(P37&lt;&gt;"","Clôturé",IF(O37&lt;TODAY(),"En retard",IF(L37&lt;&gt;"","En cours","Ouvert"))))</f>
        <v/>
      </c>
      <c r="R37" s="10">
        <f>IF(A37="","",IF(P37&lt;&gt;"",P37-B37,TODAY()-B37))</f>
        <v/>
      </c>
      <c r="S37" s="9">
        <f>IF(A37="","",IF(P37="","À suivre",IF(P37&lt;=O37,"Oui","Non")))</f>
        <v/>
      </c>
      <c r="T37" s="8" t="n"/>
      <c r="U37" s="4" t="n"/>
      <c r="V37" s="10">
        <f>IF(A37="","",IFERROR(VLOOKUP(H37,'Référentiels'!$A$2:$B$4,2,FALSE),0))</f>
        <v/>
      </c>
      <c r="W37" s="10">
        <f>IF(A37="","",R37-V37)</f>
        <v/>
      </c>
    </row>
    <row r="38" ht="34" customHeight="1">
      <c r="A38" s="2" t="n"/>
      <c r="B38" s="3" t="n"/>
      <c r="C38" s="2" t="n"/>
      <c r="D38" s="2" t="n"/>
      <c r="E38" s="2" t="n"/>
      <c r="F38" s="2" t="n"/>
      <c r="G38" s="4" t="n"/>
      <c r="H38" s="2" t="n"/>
      <c r="I38" s="5" t="n"/>
      <c r="J38" s="2" t="n"/>
      <c r="K38" s="4" t="n"/>
      <c r="L38" s="3" t="n"/>
      <c r="M38" s="4" t="n"/>
      <c r="N38" s="4" t="n"/>
      <c r="O38" s="3" t="n"/>
      <c r="P38" s="3" t="n"/>
      <c r="Q38" s="6">
        <f>IF(A38="","",IF(P38&lt;&gt;"","Clôturé",IF(O38&lt;TODAY(),"En retard",IF(L38&lt;&gt;"","En cours","Ouvert"))))</f>
        <v/>
      </c>
      <c r="R38" s="7">
        <f>IF(A38="","",IF(P38&lt;&gt;"",P38-B38,TODAY()-B38))</f>
        <v/>
      </c>
      <c r="S38" s="6">
        <f>IF(A38="","",IF(P38="","À suivre",IF(P38&lt;=O38,"Oui","Non")))</f>
        <v/>
      </c>
      <c r="T38" s="8" t="n"/>
      <c r="U38" s="4" t="n"/>
      <c r="V38" s="7">
        <f>IF(A38="","",IFERROR(VLOOKUP(H38,'Référentiels'!$A$2:$B$4,2,FALSE),0))</f>
        <v/>
      </c>
      <c r="W38" s="7">
        <f>IF(A38="","",R38-V38)</f>
        <v/>
      </c>
    </row>
    <row r="39" ht="34" customHeight="1">
      <c r="A39" s="2" t="n"/>
      <c r="B39" s="3" t="n"/>
      <c r="C39" s="2" t="n"/>
      <c r="D39" s="2" t="n"/>
      <c r="E39" s="2" t="n"/>
      <c r="F39" s="2" t="n"/>
      <c r="G39" s="4" t="n"/>
      <c r="H39" s="2" t="n"/>
      <c r="I39" s="5" t="n"/>
      <c r="J39" s="2" t="n"/>
      <c r="K39" s="4" t="n"/>
      <c r="L39" s="3" t="n"/>
      <c r="M39" s="4" t="n"/>
      <c r="N39" s="4" t="n"/>
      <c r="O39" s="3" t="n"/>
      <c r="P39" s="3" t="n"/>
      <c r="Q39" s="9">
        <f>IF(A39="","",IF(P39&lt;&gt;"","Clôturé",IF(O39&lt;TODAY(),"En retard",IF(L39&lt;&gt;"","En cours","Ouvert"))))</f>
        <v/>
      </c>
      <c r="R39" s="10">
        <f>IF(A39="","",IF(P39&lt;&gt;"",P39-B39,TODAY()-B39))</f>
        <v/>
      </c>
      <c r="S39" s="9">
        <f>IF(A39="","",IF(P39="","À suivre",IF(P39&lt;=O39,"Oui","Non")))</f>
        <v/>
      </c>
      <c r="T39" s="8" t="n"/>
      <c r="U39" s="4" t="n"/>
      <c r="V39" s="10">
        <f>IF(A39="","",IFERROR(VLOOKUP(H39,'Référentiels'!$A$2:$B$4,2,FALSE),0))</f>
        <v/>
      </c>
      <c r="W39" s="10">
        <f>IF(A39="","",R39-V39)</f>
        <v/>
      </c>
    </row>
    <row r="40" ht="34" customHeight="1">
      <c r="A40" s="2" t="n"/>
      <c r="B40" s="3" t="n"/>
      <c r="C40" s="2" t="n"/>
      <c r="D40" s="2" t="n"/>
      <c r="E40" s="2" t="n"/>
      <c r="F40" s="2" t="n"/>
      <c r="G40" s="4" t="n"/>
      <c r="H40" s="2" t="n"/>
      <c r="I40" s="5" t="n"/>
      <c r="J40" s="2" t="n"/>
      <c r="K40" s="4" t="n"/>
      <c r="L40" s="3" t="n"/>
      <c r="M40" s="4" t="n"/>
      <c r="N40" s="4" t="n"/>
      <c r="O40" s="3" t="n"/>
      <c r="P40" s="3" t="n"/>
      <c r="Q40" s="6">
        <f>IF(A40="","",IF(P40&lt;&gt;"","Clôturé",IF(O40&lt;TODAY(),"En retard",IF(L40&lt;&gt;"","En cours","Ouvert"))))</f>
        <v/>
      </c>
      <c r="R40" s="7">
        <f>IF(A40="","",IF(P40&lt;&gt;"",P40-B40,TODAY()-B40))</f>
        <v/>
      </c>
      <c r="S40" s="6">
        <f>IF(A40="","",IF(P40="","À suivre",IF(P40&lt;=O40,"Oui","Non")))</f>
        <v/>
      </c>
      <c r="T40" s="8" t="n"/>
      <c r="U40" s="4" t="n"/>
      <c r="V40" s="7">
        <f>IF(A40="","",IFERROR(VLOOKUP(H40,'Référentiels'!$A$2:$B$4,2,FALSE),0))</f>
        <v/>
      </c>
      <c r="W40" s="7">
        <f>IF(A40="","",R40-V40)</f>
        <v/>
      </c>
    </row>
    <row r="41" ht="34" customHeight="1">
      <c r="A41" s="2" t="n"/>
      <c r="B41" s="3" t="n"/>
      <c r="C41" s="2" t="n"/>
      <c r="D41" s="2" t="n"/>
      <c r="E41" s="2" t="n"/>
      <c r="F41" s="2" t="n"/>
      <c r="G41" s="4" t="n"/>
      <c r="H41" s="2" t="n"/>
      <c r="I41" s="5" t="n"/>
      <c r="J41" s="2" t="n"/>
      <c r="K41" s="4" t="n"/>
      <c r="L41" s="3" t="n"/>
      <c r="M41" s="4" t="n"/>
      <c r="N41" s="4" t="n"/>
      <c r="O41" s="3" t="n"/>
      <c r="P41" s="3" t="n"/>
      <c r="Q41" s="9">
        <f>IF(A41="","",IF(P41&lt;&gt;"","Clôturé",IF(O41&lt;TODAY(),"En retard",IF(L41&lt;&gt;"","En cours","Ouvert"))))</f>
        <v/>
      </c>
      <c r="R41" s="10">
        <f>IF(A41="","",IF(P41&lt;&gt;"",P41-B41,TODAY()-B41))</f>
        <v/>
      </c>
      <c r="S41" s="9">
        <f>IF(A41="","",IF(P41="","À suivre",IF(P41&lt;=O41,"Oui","Non")))</f>
        <v/>
      </c>
      <c r="T41" s="8" t="n"/>
      <c r="U41" s="4" t="n"/>
      <c r="V41" s="10">
        <f>IF(A41="","",IFERROR(VLOOKUP(H41,'Référentiels'!$A$2:$B$4,2,FALSE),0))</f>
        <v/>
      </c>
      <c r="W41" s="10">
        <f>IF(A41="","",R41-V41)</f>
        <v/>
      </c>
    </row>
    <row r="42" ht="34" customHeight="1">
      <c r="A42" s="2" t="n"/>
      <c r="B42" s="3" t="n"/>
      <c r="C42" s="2" t="n"/>
      <c r="D42" s="2" t="n"/>
      <c r="E42" s="2" t="n"/>
      <c r="F42" s="2" t="n"/>
      <c r="G42" s="4" t="n"/>
      <c r="H42" s="2" t="n"/>
      <c r="I42" s="5" t="n"/>
      <c r="J42" s="2" t="n"/>
      <c r="K42" s="4" t="n"/>
      <c r="L42" s="3" t="n"/>
      <c r="M42" s="4" t="n"/>
      <c r="N42" s="4" t="n"/>
      <c r="O42" s="3" t="n"/>
      <c r="P42" s="3" t="n"/>
      <c r="Q42" s="6">
        <f>IF(A42="","",IF(P42&lt;&gt;"","Clôturé",IF(O42&lt;TODAY(),"En retard",IF(L42&lt;&gt;"","En cours","Ouvert"))))</f>
        <v/>
      </c>
      <c r="R42" s="7">
        <f>IF(A42="","",IF(P42&lt;&gt;"",P42-B42,TODAY()-B42))</f>
        <v/>
      </c>
      <c r="S42" s="6">
        <f>IF(A42="","",IF(P42="","À suivre",IF(P42&lt;=O42,"Oui","Non")))</f>
        <v/>
      </c>
      <c r="T42" s="8" t="n"/>
      <c r="U42" s="4" t="n"/>
      <c r="V42" s="7">
        <f>IF(A42="","",IFERROR(VLOOKUP(H42,'Référentiels'!$A$2:$B$4,2,FALSE),0))</f>
        <v/>
      </c>
      <c r="W42" s="7">
        <f>IF(A42="","",R42-V42)</f>
        <v/>
      </c>
    </row>
    <row r="43" ht="34" customHeight="1">
      <c r="A43" s="2" t="n"/>
      <c r="B43" s="3" t="n"/>
      <c r="C43" s="2" t="n"/>
      <c r="D43" s="2" t="n"/>
      <c r="E43" s="2" t="n"/>
      <c r="F43" s="2" t="n"/>
      <c r="G43" s="4" t="n"/>
      <c r="H43" s="2" t="n"/>
      <c r="I43" s="5" t="n"/>
      <c r="J43" s="2" t="n"/>
      <c r="K43" s="4" t="n"/>
      <c r="L43" s="3" t="n"/>
      <c r="M43" s="4" t="n"/>
      <c r="N43" s="4" t="n"/>
      <c r="O43" s="3" t="n"/>
      <c r="P43" s="3" t="n"/>
      <c r="Q43" s="9">
        <f>IF(A43="","",IF(P43&lt;&gt;"","Clôturé",IF(O43&lt;TODAY(),"En retard",IF(L43&lt;&gt;"","En cours","Ouvert"))))</f>
        <v/>
      </c>
      <c r="R43" s="10">
        <f>IF(A43="","",IF(P43&lt;&gt;"",P43-B43,TODAY()-B43))</f>
        <v/>
      </c>
      <c r="S43" s="9">
        <f>IF(A43="","",IF(P43="","À suivre",IF(P43&lt;=O43,"Oui","Non")))</f>
        <v/>
      </c>
      <c r="T43" s="8" t="n"/>
      <c r="U43" s="4" t="n"/>
      <c r="V43" s="10">
        <f>IF(A43="","",IFERROR(VLOOKUP(H43,'Référentiels'!$A$2:$B$4,2,FALSE),0))</f>
        <v/>
      </c>
      <c r="W43" s="10">
        <f>IF(A43="","",R43-V43)</f>
        <v/>
      </c>
    </row>
    <row r="44" ht="34" customHeight="1">
      <c r="A44" s="2" t="n"/>
      <c r="B44" s="3" t="n"/>
      <c r="C44" s="2" t="n"/>
      <c r="D44" s="2" t="n"/>
      <c r="E44" s="2" t="n"/>
      <c r="F44" s="2" t="n"/>
      <c r="G44" s="4" t="n"/>
      <c r="H44" s="2" t="n"/>
      <c r="I44" s="5" t="n"/>
      <c r="J44" s="2" t="n"/>
      <c r="K44" s="4" t="n"/>
      <c r="L44" s="3" t="n"/>
      <c r="M44" s="4" t="n"/>
      <c r="N44" s="4" t="n"/>
      <c r="O44" s="3" t="n"/>
      <c r="P44" s="3" t="n"/>
      <c r="Q44" s="6">
        <f>IF(A44="","",IF(P44&lt;&gt;"","Clôturé",IF(O44&lt;TODAY(),"En retard",IF(L44&lt;&gt;"","En cours","Ouvert"))))</f>
        <v/>
      </c>
      <c r="R44" s="7">
        <f>IF(A44="","",IF(P44&lt;&gt;"",P44-B44,TODAY()-B44))</f>
        <v/>
      </c>
      <c r="S44" s="6">
        <f>IF(A44="","",IF(P44="","À suivre",IF(P44&lt;=O44,"Oui","Non")))</f>
        <v/>
      </c>
      <c r="T44" s="8" t="n"/>
      <c r="U44" s="4" t="n"/>
      <c r="V44" s="7">
        <f>IF(A44="","",IFERROR(VLOOKUP(H44,'Référentiels'!$A$2:$B$4,2,FALSE),0))</f>
        <v/>
      </c>
      <c r="W44" s="7">
        <f>IF(A44="","",R44-V44)</f>
        <v/>
      </c>
    </row>
    <row r="45" ht="34" customHeight="1">
      <c r="A45" s="2" t="n"/>
      <c r="B45" s="3" t="n"/>
      <c r="C45" s="2" t="n"/>
      <c r="D45" s="2" t="n"/>
      <c r="E45" s="2" t="n"/>
      <c r="F45" s="2" t="n"/>
      <c r="G45" s="4" t="n"/>
      <c r="H45" s="2" t="n"/>
      <c r="I45" s="5" t="n"/>
      <c r="J45" s="2" t="n"/>
      <c r="K45" s="4" t="n"/>
      <c r="L45" s="3" t="n"/>
      <c r="M45" s="4" t="n"/>
      <c r="N45" s="4" t="n"/>
      <c r="O45" s="3" t="n"/>
      <c r="P45" s="3" t="n"/>
      <c r="Q45" s="9">
        <f>IF(A45="","",IF(P45&lt;&gt;"","Clôturé",IF(O45&lt;TODAY(),"En retard",IF(L45&lt;&gt;"","En cours","Ouvert"))))</f>
        <v/>
      </c>
      <c r="R45" s="10">
        <f>IF(A45="","",IF(P45&lt;&gt;"",P45-B45,TODAY()-B45))</f>
        <v/>
      </c>
      <c r="S45" s="9">
        <f>IF(A45="","",IF(P45="","À suivre",IF(P45&lt;=O45,"Oui","Non")))</f>
        <v/>
      </c>
      <c r="T45" s="8" t="n"/>
      <c r="U45" s="4" t="n"/>
      <c r="V45" s="10">
        <f>IF(A45="","",IFERROR(VLOOKUP(H45,'Référentiels'!$A$2:$B$4,2,FALSE),0))</f>
        <v/>
      </c>
      <c r="W45" s="10">
        <f>IF(A45="","",R45-V45)</f>
        <v/>
      </c>
    </row>
    <row r="46" ht="34" customHeight="1">
      <c r="A46" s="2" t="n"/>
      <c r="B46" s="3" t="n"/>
      <c r="C46" s="2" t="n"/>
      <c r="D46" s="2" t="n"/>
      <c r="E46" s="2" t="n"/>
      <c r="F46" s="2" t="n"/>
      <c r="G46" s="4" t="n"/>
      <c r="H46" s="2" t="n"/>
      <c r="I46" s="5" t="n"/>
      <c r="J46" s="2" t="n"/>
      <c r="K46" s="4" t="n"/>
      <c r="L46" s="3" t="n"/>
      <c r="M46" s="4" t="n"/>
      <c r="N46" s="4" t="n"/>
      <c r="O46" s="3" t="n"/>
      <c r="P46" s="3" t="n"/>
      <c r="Q46" s="6">
        <f>IF(A46="","",IF(P46&lt;&gt;"","Clôturé",IF(O46&lt;TODAY(),"En retard",IF(L46&lt;&gt;"","En cours","Ouvert"))))</f>
        <v/>
      </c>
      <c r="R46" s="7">
        <f>IF(A46="","",IF(P46&lt;&gt;"",P46-B46,TODAY()-B46))</f>
        <v/>
      </c>
      <c r="S46" s="6">
        <f>IF(A46="","",IF(P46="","À suivre",IF(P46&lt;=O46,"Oui","Non")))</f>
        <v/>
      </c>
      <c r="T46" s="8" t="n"/>
      <c r="U46" s="4" t="n"/>
      <c r="V46" s="7">
        <f>IF(A46="","",IFERROR(VLOOKUP(H46,'Référentiels'!$A$2:$B$4,2,FALSE),0))</f>
        <v/>
      </c>
      <c r="W46" s="7">
        <f>IF(A46="","",R46-V46)</f>
        <v/>
      </c>
    </row>
    <row r="47" ht="34" customHeight="1">
      <c r="A47" s="2" t="n"/>
      <c r="B47" s="3" t="n"/>
      <c r="C47" s="2" t="n"/>
      <c r="D47" s="2" t="n"/>
      <c r="E47" s="2" t="n"/>
      <c r="F47" s="2" t="n"/>
      <c r="G47" s="4" t="n"/>
      <c r="H47" s="2" t="n"/>
      <c r="I47" s="5" t="n"/>
      <c r="J47" s="2" t="n"/>
      <c r="K47" s="4" t="n"/>
      <c r="L47" s="3" t="n"/>
      <c r="M47" s="4" t="n"/>
      <c r="N47" s="4" t="n"/>
      <c r="O47" s="3" t="n"/>
      <c r="P47" s="3" t="n"/>
      <c r="Q47" s="9">
        <f>IF(A47="","",IF(P47&lt;&gt;"","Clôturé",IF(O47&lt;TODAY(),"En retard",IF(L47&lt;&gt;"","En cours","Ouvert"))))</f>
        <v/>
      </c>
      <c r="R47" s="10">
        <f>IF(A47="","",IF(P47&lt;&gt;"",P47-B47,TODAY()-B47))</f>
        <v/>
      </c>
      <c r="S47" s="9">
        <f>IF(A47="","",IF(P47="","À suivre",IF(P47&lt;=O47,"Oui","Non")))</f>
        <v/>
      </c>
      <c r="T47" s="8" t="n"/>
      <c r="U47" s="4" t="n"/>
      <c r="V47" s="10">
        <f>IF(A47="","",IFERROR(VLOOKUP(H47,'Référentiels'!$A$2:$B$4,2,FALSE),0))</f>
        <v/>
      </c>
      <c r="W47" s="10">
        <f>IF(A47="","",R47-V47)</f>
        <v/>
      </c>
    </row>
    <row r="48" ht="34" customHeight="1">
      <c r="A48" s="2" t="n"/>
      <c r="B48" s="3" t="n"/>
      <c r="C48" s="2" t="n"/>
      <c r="D48" s="2" t="n"/>
      <c r="E48" s="2" t="n"/>
      <c r="F48" s="2" t="n"/>
      <c r="G48" s="4" t="n"/>
      <c r="H48" s="2" t="n"/>
      <c r="I48" s="5" t="n"/>
      <c r="J48" s="2" t="n"/>
      <c r="K48" s="4" t="n"/>
      <c r="L48" s="3" t="n"/>
      <c r="M48" s="4" t="n"/>
      <c r="N48" s="4" t="n"/>
      <c r="O48" s="3" t="n"/>
      <c r="P48" s="3" t="n"/>
      <c r="Q48" s="6">
        <f>IF(A48="","",IF(P48&lt;&gt;"","Clôturé",IF(O48&lt;TODAY(),"En retard",IF(L48&lt;&gt;"","En cours","Ouvert"))))</f>
        <v/>
      </c>
      <c r="R48" s="7">
        <f>IF(A48="","",IF(P48&lt;&gt;"",P48-B48,TODAY()-B48))</f>
        <v/>
      </c>
      <c r="S48" s="6">
        <f>IF(A48="","",IF(P48="","À suivre",IF(P48&lt;=O48,"Oui","Non")))</f>
        <v/>
      </c>
      <c r="T48" s="8" t="n"/>
      <c r="U48" s="4" t="n"/>
      <c r="V48" s="7">
        <f>IF(A48="","",IFERROR(VLOOKUP(H48,'Référentiels'!$A$2:$B$4,2,FALSE),0))</f>
        <v/>
      </c>
      <c r="W48" s="7">
        <f>IF(A48="","",R48-V48)</f>
        <v/>
      </c>
    </row>
    <row r="49" ht="34" customHeight="1">
      <c r="A49" s="2" t="n"/>
      <c r="B49" s="3" t="n"/>
      <c r="C49" s="2" t="n"/>
      <c r="D49" s="2" t="n"/>
      <c r="E49" s="2" t="n"/>
      <c r="F49" s="2" t="n"/>
      <c r="G49" s="4" t="n"/>
      <c r="H49" s="2" t="n"/>
      <c r="I49" s="5" t="n"/>
      <c r="J49" s="2" t="n"/>
      <c r="K49" s="4" t="n"/>
      <c r="L49" s="3" t="n"/>
      <c r="M49" s="4" t="n"/>
      <c r="N49" s="4" t="n"/>
      <c r="O49" s="3" t="n"/>
      <c r="P49" s="3" t="n"/>
      <c r="Q49" s="9">
        <f>IF(A49="","",IF(P49&lt;&gt;"","Clôturé",IF(O49&lt;TODAY(),"En retard",IF(L49&lt;&gt;"","En cours","Ouvert"))))</f>
        <v/>
      </c>
      <c r="R49" s="10">
        <f>IF(A49="","",IF(P49&lt;&gt;"",P49-B49,TODAY()-B49))</f>
        <v/>
      </c>
      <c r="S49" s="9">
        <f>IF(A49="","",IF(P49="","À suivre",IF(P49&lt;=O49,"Oui","Non")))</f>
        <v/>
      </c>
      <c r="T49" s="8" t="n"/>
      <c r="U49" s="4" t="n"/>
      <c r="V49" s="10">
        <f>IF(A49="","",IFERROR(VLOOKUP(H49,'Référentiels'!$A$2:$B$4,2,FALSE),0))</f>
        <v/>
      </c>
      <c r="W49" s="10">
        <f>IF(A49="","",R49-V49)</f>
        <v/>
      </c>
    </row>
    <row r="50" ht="34" customHeight="1">
      <c r="A50" s="2" t="n"/>
      <c r="B50" s="3" t="n"/>
      <c r="C50" s="2" t="n"/>
      <c r="D50" s="2" t="n"/>
      <c r="E50" s="2" t="n"/>
      <c r="F50" s="2" t="n"/>
      <c r="G50" s="4" t="n"/>
      <c r="H50" s="2" t="n"/>
      <c r="I50" s="5" t="n"/>
      <c r="J50" s="2" t="n"/>
      <c r="K50" s="4" t="n"/>
      <c r="L50" s="3" t="n"/>
      <c r="M50" s="4" t="n"/>
      <c r="N50" s="4" t="n"/>
      <c r="O50" s="3" t="n"/>
      <c r="P50" s="3" t="n"/>
      <c r="Q50" s="6">
        <f>IF(A50="","",IF(P50&lt;&gt;"","Clôturé",IF(O50&lt;TODAY(),"En retard",IF(L50&lt;&gt;"","En cours","Ouvert"))))</f>
        <v/>
      </c>
      <c r="R50" s="7">
        <f>IF(A50="","",IF(P50&lt;&gt;"",P50-B50,TODAY()-B50))</f>
        <v/>
      </c>
      <c r="S50" s="6">
        <f>IF(A50="","",IF(P50="","À suivre",IF(P50&lt;=O50,"Oui","Non")))</f>
        <v/>
      </c>
      <c r="T50" s="8" t="n"/>
      <c r="U50" s="4" t="n"/>
      <c r="V50" s="7">
        <f>IF(A50="","",IFERROR(VLOOKUP(H50,'Référentiels'!$A$2:$B$4,2,FALSE),0))</f>
        <v/>
      </c>
      <c r="W50" s="7">
        <f>IF(A50="","",R50-V50)</f>
        <v/>
      </c>
    </row>
    <row r="51" ht="34" customHeight="1">
      <c r="A51" s="2" t="n"/>
      <c r="B51" s="3" t="n"/>
      <c r="C51" s="2" t="n"/>
      <c r="D51" s="2" t="n"/>
      <c r="E51" s="2" t="n"/>
      <c r="F51" s="2" t="n"/>
      <c r="G51" s="4" t="n"/>
      <c r="H51" s="2" t="n"/>
      <c r="I51" s="5" t="n"/>
      <c r="J51" s="2" t="n"/>
      <c r="K51" s="4" t="n"/>
      <c r="L51" s="3" t="n"/>
      <c r="M51" s="4" t="n"/>
      <c r="N51" s="4" t="n"/>
      <c r="O51" s="3" t="n"/>
      <c r="P51" s="3" t="n"/>
      <c r="Q51" s="9">
        <f>IF(A51="","",IF(P51&lt;&gt;"","Clôturé",IF(O51&lt;TODAY(),"En retard",IF(L51&lt;&gt;"","En cours","Ouvert"))))</f>
        <v/>
      </c>
      <c r="R51" s="10">
        <f>IF(A51="","",IF(P51&lt;&gt;"",P51-B51,TODAY()-B51))</f>
        <v/>
      </c>
      <c r="S51" s="9">
        <f>IF(A51="","",IF(P51="","À suivre",IF(P51&lt;=O51,"Oui","Non")))</f>
        <v/>
      </c>
      <c r="T51" s="8" t="n"/>
      <c r="U51" s="4" t="n"/>
      <c r="V51" s="10">
        <f>IF(A51="","",IFERROR(VLOOKUP(H51,'Référentiels'!$A$2:$B$4,2,FALSE),0))</f>
        <v/>
      </c>
      <c r="W51" s="10">
        <f>IF(A51="","",R51-V51)</f>
        <v/>
      </c>
    </row>
    <row r="52" ht="34" customHeight="1">
      <c r="A52" s="2" t="n"/>
      <c r="B52" s="3" t="n"/>
      <c r="C52" s="2" t="n"/>
      <c r="D52" s="2" t="n"/>
      <c r="E52" s="2" t="n"/>
      <c r="F52" s="2" t="n"/>
      <c r="G52" s="4" t="n"/>
      <c r="H52" s="2" t="n"/>
      <c r="I52" s="5" t="n"/>
      <c r="J52" s="2" t="n"/>
      <c r="K52" s="4" t="n"/>
      <c r="L52" s="3" t="n"/>
      <c r="M52" s="4" t="n"/>
      <c r="N52" s="4" t="n"/>
      <c r="O52" s="3" t="n"/>
      <c r="P52" s="3" t="n"/>
      <c r="Q52" s="6">
        <f>IF(A52="","",IF(P52&lt;&gt;"","Clôturé",IF(O52&lt;TODAY(),"En retard",IF(L52&lt;&gt;"","En cours","Ouvert"))))</f>
        <v/>
      </c>
      <c r="R52" s="7">
        <f>IF(A52="","",IF(P52&lt;&gt;"",P52-B52,TODAY()-B52))</f>
        <v/>
      </c>
      <c r="S52" s="6">
        <f>IF(A52="","",IF(P52="","À suivre",IF(P52&lt;=O52,"Oui","Non")))</f>
        <v/>
      </c>
      <c r="T52" s="8" t="n"/>
      <c r="U52" s="4" t="n"/>
      <c r="V52" s="7">
        <f>IF(A52="","",IFERROR(VLOOKUP(H52,'Référentiels'!$A$2:$B$4,2,FALSE),0))</f>
        <v/>
      </c>
      <c r="W52" s="7">
        <f>IF(A52="","",R52-V52)</f>
        <v/>
      </c>
    </row>
    <row r="53" ht="34" customHeight="1">
      <c r="A53" s="2" t="n"/>
      <c r="B53" s="3" t="n"/>
      <c r="C53" s="2" t="n"/>
      <c r="D53" s="2" t="n"/>
      <c r="E53" s="2" t="n"/>
      <c r="F53" s="2" t="n"/>
      <c r="G53" s="4" t="n"/>
      <c r="H53" s="2" t="n"/>
      <c r="I53" s="5" t="n"/>
      <c r="J53" s="2" t="n"/>
      <c r="K53" s="4" t="n"/>
      <c r="L53" s="3" t="n"/>
      <c r="M53" s="4" t="n"/>
      <c r="N53" s="4" t="n"/>
      <c r="O53" s="3" t="n"/>
      <c r="P53" s="3" t="n"/>
      <c r="Q53" s="9">
        <f>IF(A53="","",IF(P53&lt;&gt;"","Clôturé",IF(O53&lt;TODAY(),"En retard",IF(L53&lt;&gt;"","En cours","Ouvert"))))</f>
        <v/>
      </c>
      <c r="R53" s="10">
        <f>IF(A53="","",IF(P53&lt;&gt;"",P53-B53,TODAY()-B53))</f>
        <v/>
      </c>
      <c r="S53" s="9">
        <f>IF(A53="","",IF(P53="","À suivre",IF(P53&lt;=O53,"Oui","Non")))</f>
        <v/>
      </c>
      <c r="T53" s="8" t="n"/>
      <c r="U53" s="4" t="n"/>
      <c r="V53" s="10">
        <f>IF(A53="","",IFERROR(VLOOKUP(H53,'Référentiels'!$A$2:$B$4,2,FALSE),0))</f>
        <v/>
      </c>
      <c r="W53" s="10">
        <f>IF(A53="","",R53-V53)</f>
        <v/>
      </c>
    </row>
    <row r="54" ht="34" customHeight="1">
      <c r="A54" s="2" t="n"/>
      <c r="B54" s="3" t="n"/>
      <c r="C54" s="2" t="n"/>
      <c r="D54" s="2" t="n"/>
      <c r="E54" s="2" t="n"/>
      <c r="F54" s="2" t="n"/>
      <c r="G54" s="4" t="n"/>
      <c r="H54" s="2" t="n"/>
      <c r="I54" s="5" t="n"/>
      <c r="J54" s="2" t="n"/>
      <c r="K54" s="4" t="n"/>
      <c r="L54" s="3" t="n"/>
      <c r="M54" s="4" t="n"/>
      <c r="N54" s="4" t="n"/>
      <c r="O54" s="3" t="n"/>
      <c r="P54" s="3" t="n"/>
      <c r="Q54" s="6">
        <f>IF(A54="","",IF(P54&lt;&gt;"","Clôturé",IF(O54&lt;TODAY(),"En retard",IF(L54&lt;&gt;"","En cours","Ouvert"))))</f>
        <v/>
      </c>
      <c r="R54" s="7">
        <f>IF(A54="","",IF(P54&lt;&gt;"",P54-B54,TODAY()-B54))</f>
        <v/>
      </c>
      <c r="S54" s="6">
        <f>IF(A54="","",IF(P54="","À suivre",IF(P54&lt;=O54,"Oui","Non")))</f>
        <v/>
      </c>
      <c r="T54" s="8" t="n"/>
      <c r="U54" s="4" t="n"/>
      <c r="V54" s="7">
        <f>IF(A54="","",IFERROR(VLOOKUP(H54,'Référentiels'!$A$2:$B$4,2,FALSE),0))</f>
        <v/>
      </c>
      <c r="W54" s="7">
        <f>IF(A54="","",R54-V54)</f>
        <v/>
      </c>
    </row>
    <row r="55" ht="34" customHeight="1">
      <c r="A55" s="2" t="n"/>
      <c r="B55" s="3" t="n"/>
      <c r="C55" s="2" t="n"/>
      <c r="D55" s="2" t="n"/>
      <c r="E55" s="2" t="n"/>
      <c r="F55" s="2" t="n"/>
      <c r="G55" s="4" t="n"/>
      <c r="H55" s="2" t="n"/>
      <c r="I55" s="5" t="n"/>
      <c r="J55" s="2" t="n"/>
      <c r="K55" s="4" t="n"/>
      <c r="L55" s="3" t="n"/>
      <c r="M55" s="4" t="n"/>
      <c r="N55" s="4" t="n"/>
      <c r="O55" s="3" t="n"/>
      <c r="P55" s="3" t="n"/>
      <c r="Q55" s="9">
        <f>IF(A55="","",IF(P55&lt;&gt;"","Clôturé",IF(O55&lt;TODAY(),"En retard",IF(L55&lt;&gt;"","En cours","Ouvert"))))</f>
        <v/>
      </c>
      <c r="R55" s="10">
        <f>IF(A55="","",IF(P55&lt;&gt;"",P55-B55,TODAY()-B55))</f>
        <v/>
      </c>
      <c r="S55" s="9">
        <f>IF(A55="","",IF(P55="","À suivre",IF(P55&lt;=O55,"Oui","Non")))</f>
        <v/>
      </c>
      <c r="T55" s="8" t="n"/>
      <c r="U55" s="4" t="n"/>
      <c r="V55" s="10">
        <f>IF(A55="","",IFERROR(VLOOKUP(H55,'Référentiels'!$A$2:$B$4,2,FALSE),0))</f>
        <v/>
      </c>
      <c r="W55" s="10">
        <f>IF(A55="","",R55-V55)</f>
        <v/>
      </c>
    </row>
    <row r="56" ht="34" customHeight="1">
      <c r="A56" s="2" t="n"/>
      <c r="B56" s="3" t="n"/>
      <c r="C56" s="2" t="n"/>
      <c r="D56" s="2" t="n"/>
      <c r="E56" s="2" t="n"/>
      <c r="F56" s="2" t="n"/>
      <c r="G56" s="4" t="n"/>
      <c r="H56" s="2" t="n"/>
      <c r="I56" s="5" t="n"/>
      <c r="J56" s="2" t="n"/>
      <c r="K56" s="4" t="n"/>
      <c r="L56" s="3" t="n"/>
      <c r="M56" s="4" t="n"/>
      <c r="N56" s="4" t="n"/>
      <c r="O56" s="3" t="n"/>
      <c r="P56" s="3" t="n"/>
      <c r="Q56" s="6">
        <f>IF(A56="","",IF(P56&lt;&gt;"","Clôturé",IF(O56&lt;TODAY(),"En retard",IF(L56&lt;&gt;"","En cours","Ouvert"))))</f>
        <v/>
      </c>
      <c r="R56" s="7">
        <f>IF(A56="","",IF(P56&lt;&gt;"",P56-B56,TODAY()-B56))</f>
        <v/>
      </c>
      <c r="S56" s="6">
        <f>IF(A56="","",IF(P56="","À suivre",IF(P56&lt;=O56,"Oui","Non")))</f>
        <v/>
      </c>
      <c r="T56" s="8" t="n"/>
      <c r="U56" s="4" t="n"/>
      <c r="V56" s="7">
        <f>IF(A56="","",IFERROR(VLOOKUP(H56,'Référentiels'!$A$2:$B$4,2,FALSE),0))</f>
        <v/>
      </c>
      <c r="W56" s="7">
        <f>IF(A56="","",R56-V56)</f>
        <v/>
      </c>
    </row>
    <row r="57" ht="34" customHeight="1">
      <c r="A57" s="2" t="n"/>
      <c r="B57" s="3" t="n"/>
      <c r="C57" s="2" t="n"/>
      <c r="D57" s="2" t="n"/>
      <c r="E57" s="2" t="n"/>
      <c r="F57" s="2" t="n"/>
      <c r="G57" s="4" t="n"/>
      <c r="H57" s="2" t="n"/>
      <c r="I57" s="5" t="n"/>
      <c r="J57" s="2" t="n"/>
      <c r="K57" s="4" t="n"/>
      <c r="L57" s="3" t="n"/>
      <c r="M57" s="4" t="n"/>
      <c r="N57" s="4" t="n"/>
      <c r="O57" s="3" t="n"/>
      <c r="P57" s="3" t="n"/>
      <c r="Q57" s="9">
        <f>IF(A57="","",IF(P57&lt;&gt;"","Clôturé",IF(O57&lt;TODAY(),"En retard",IF(L57&lt;&gt;"","En cours","Ouvert"))))</f>
        <v/>
      </c>
      <c r="R57" s="10">
        <f>IF(A57="","",IF(P57&lt;&gt;"",P57-B57,TODAY()-B57))</f>
        <v/>
      </c>
      <c r="S57" s="9">
        <f>IF(A57="","",IF(P57="","À suivre",IF(P57&lt;=O57,"Oui","Non")))</f>
        <v/>
      </c>
      <c r="T57" s="8" t="n"/>
      <c r="U57" s="4" t="n"/>
      <c r="V57" s="10">
        <f>IF(A57="","",IFERROR(VLOOKUP(H57,'Référentiels'!$A$2:$B$4,2,FALSE),0))</f>
        <v/>
      </c>
      <c r="W57" s="10">
        <f>IF(A57="","",R57-V57)</f>
        <v/>
      </c>
    </row>
    <row r="58" ht="34" customHeight="1">
      <c r="A58" s="2" t="n"/>
      <c r="B58" s="3" t="n"/>
      <c r="C58" s="2" t="n"/>
      <c r="D58" s="2" t="n"/>
      <c r="E58" s="2" t="n"/>
      <c r="F58" s="2" t="n"/>
      <c r="G58" s="4" t="n"/>
      <c r="H58" s="2" t="n"/>
      <c r="I58" s="5" t="n"/>
      <c r="J58" s="2" t="n"/>
      <c r="K58" s="4" t="n"/>
      <c r="L58" s="3" t="n"/>
      <c r="M58" s="4" t="n"/>
      <c r="N58" s="4" t="n"/>
      <c r="O58" s="3" t="n"/>
      <c r="P58" s="3" t="n"/>
      <c r="Q58" s="6">
        <f>IF(A58="","",IF(P58&lt;&gt;"","Clôturé",IF(O58&lt;TODAY(),"En retard",IF(L58&lt;&gt;"","En cours","Ouvert"))))</f>
        <v/>
      </c>
      <c r="R58" s="7">
        <f>IF(A58="","",IF(P58&lt;&gt;"",P58-B58,TODAY()-B58))</f>
        <v/>
      </c>
      <c r="S58" s="6">
        <f>IF(A58="","",IF(P58="","À suivre",IF(P58&lt;=O58,"Oui","Non")))</f>
        <v/>
      </c>
      <c r="T58" s="8" t="n"/>
      <c r="U58" s="4" t="n"/>
      <c r="V58" s="7">
        <f>IF(A58="","",IFERROR(VLOOKUP(H58,'Référentiels'!$A$2:$B$4,2,FALSE),0))</f>
        <v/>
      </c>
      <c r="W58" s="7">
        <f>IF(A58="","",R58-V58)</f>
        <v/>
      </c>
    </row>
    <row r="59" ht="34" customHeight="1">
      <c r="A59" s="2" t="n"/>
      <c r="B59" s="3" t="n"/>
      <c r="C59" s="2" t="n"/>
      <c r="D59" s="2" t="n"/>
      <c r="E59" s="2" t="n"/>
      <c r="F59" s="2" t="n"/>
      <c r="G59" s="4" t="n"/>
      <c r="H59" s="2" t="n"/>
      <c r="I59" s="5" t="n"/>
      <c r="J59" s="2" t="n"/>
      <c r="K59" s="4" t="n"/>
      <c r="L59" s="3" t="n"/>
      <c r="M59" s="4" t="n"/>
      <c r="N59" s="4" t="n"/>
      <c r="O59" s="3" t="n"/>
      <c r="P59" s="3" t="n"/>
      <c r="Q59" s="9">
        <f>IF(A59="","",IF(P59&lt;&gt;"","Clôturé",IF(O59&lt;TODAY(),"En retard",IF(L59&lt;&gt;"","En cours","Ouvert"))))</f>
        <v/>
      </c>
      <c r="R59" s="10">
        <f>IF(A59="","",IF(P59&lt;&gt;"",P59-B59,TODAY()-B59))</f>
        <v/>
      </c>
      <c r="S59" s="9">
        <f>IF(A59="","",IF(P59="","À suivre",IF(P59&lt;=O59,"Oui","Non")))</f>
        <v/>
      </c>
      <c r="T59" s="8" t="n"/>
      <c r="U59" s="4" t="n"/>
      <c r="V59" s="10">
        <f>IF(A59="","",IFERROR(VLOOKUP(H59,'Référentiels'!$A$2:$B$4,2,FALSE),0))</f>
        <v/>
      </c>
      <c r="W59" s="10">
        <f>IF(A59="","",R59-V59)</f>
        <v/>
      </c>
    </row>
    <row r="60" ht="34" customHeight="1">
      <c r="A60" s="2" t="n"/>
      <c r="B60" s="3" t="n"/>
      <c r="C60" s="2" t="n"/>
      <c r="D60" s="2" t="n"/>
      <c r="E60" s="2" t="n"/>
      <c r="F60" s="2" t="n"/>
      <c r="G60" s="4" t="n"/>
      <c r="H60" s="2" t="n"/>
      <c r="I60" s="5" t="n"/>
      <c r="J60" s="2" t="n"/>
      <c r="K60" s="4" t="n"/>
      <c r="L60" s="3" t="n"/>
      <c r="M60" s="4" t="n"/>
      <c r="N60" s="4" t="n"/>
      <c r="O60" s="3" t="n"/>
      <c r="P60" s="3" t="n"/>
      <c r="Q60" s="6">
        <f>IF(A60="","",IF(P60&lt;&gt;"","Clôturé",IF(O60&lt;TODAY(),"En retard",IF(L60&lt;&gt;"","En cours","Ouvert"))))</f>
        <v/>
      </c>
      <c r="R60" s="7">
        <f>IF(A60="","",IF(P60&lt;&gt;"",P60-B60,TODAY()-B60))</f>
        <v/>
      </c>
      <c r="S60" s="6">
        <f>IF(A60="","",IF(P60="","À suivre",IF(P60&lt;=O60,"Oui","Non")))</f>
        <v/>
      </c>
      <c r="T60" s="8" t="n"/>
      <c r="U60" s="4" t="n"/>
      <c r="V60" s="7">
        <f>IF(A60="","",IFERROR(VLOOKUP(H60,'Référentiels'!$A$2:$B$4,2,FALSE),0))</f>
        <v/>
      </c>
      <c r="W60" s="7">
        <f>IF(A60="","",R60-V60)</f>
        <v/>
      </c>
    </row>
    <row r="61" ht="34" customHeight="1">
      <c r="A61" s="2" t="n"/>
      <c r="B61" s="3" t="n"/>
      <c r="C61" s="2" t="n"/>
      <c r="D61" s="2" t="n"/>
      <c r="E61" s="2" t="n"/>
      <c r="F61" s="2" t="n"/>
      <c r="G61" s="4" t="n"/>
      <c r="H61" s="2" t="n"/>
      <c r="I61" s="5" t="n"/>
      <c r="J61" s="2" t="n"/>
      <c r="K61" s="4" t="n"/>
      <c r="L61" s="3" t="n"/>
      <c r="M61" s="4" t="n"/>
      <c r="N61" s="4" t="n"/>
      <c r="O61" s="3" t="n"/>
      <c r="P61" s="3" t="n"/>
      <c r="Q61" s="9">
        <f>IF(A61="","",IF(P61&lt;&gt;"","Clôturé",IF(O61&lt;TODAY(),"En retard",IF(L61&lt;&gt;"","En cours","Ouvert"))))</f>
        <v/>
      </c>
      <c r="R61" s="10">
        <f>IF(A61="","",IF(P61&lt;&gt;"",P61-B61,TODAY()-B61))</f>
        <v/>
      </c>
      <c r="S61" s="9">
        <f>IF(A61="","",IF(P61="","À suivre",IF(P61&lt;=O61,"Oui","Non")))</f>
        <v/>
      </c>
      <c r="T61" s="8" t="n"/>
      <c r="U61" s="4" t="n"/>
      <c r="V61" s="10">
        <f>IF(A61="","",IFERROR(VLOOKUP(H61,'Référentiels'!$A$2:$B$4,2,FALSE),0))</f>
        <v/>
      </c>
      <c r="W61" s="10">
        <f>IF(A61="","",R61-V61)</f>
        <v/>
      </c>
    </row>
    <row r="62" ht="34" customHeight="1">
      <c r="A62" s="2" t="n"/>
      <c r="B62" s="3" t="n"/>
      <c r="C62" s="2" t="n"/>
      <c r="D62" s="2" t="n"/>
      <c r="E62" s="2" t="n"/>
      <c r="F62" s="2" t="n"/>
      <c r="G62" s="4" t="n"/>
      <c r="H62" s="2" t="n"/>
      <c r="I62" s="5" t="n"/>
      <c r="J62" s="2" t="n"/>
      <c r="K62" s="4" t="n"/>
      <c r="L62" s="3" t="n"/>
      <c r="M62" s="4" t="n"/>
      <c r="N62" s="4" t="n"/>
      <c r="O62" s="3" t="n"/>
      <c r="P62" s="3" t="n"/>
      <c r="Q62" s="6">
        <f>IF(A62="","",IF(P62&lt;&gt;"","Clôturé",IF(O62&lt;TODAY(),"En retard",IF(L62&lt;&gt;"","En cours","Ouvert"))))</f>
        <v/>
      </c>
      <c r="R62" s="7">
        <f>IF(A62="","",IF(P62&lt;&gt;"",P62-B62,TODAY()-B62))</f>
        <v/>
      </c>
      <c r="S62" s="6">
        <f>IF(A62="","",IF(P62="","À suivre",IF(P62&lt;=O62,"Oui","Non")))</f>
        <v/>
      </c>
      <c r="T62" s="8" t="n"/>
      <c r="U62" s="4" t="n"/>
      <c r="V62" s="7">
        <f>IF(A62="","",IFERROR(VLOOKUP(H62,'Référentiels'!$A$2:$B$4,2,FALSE),0))</f>
        <v/>
      </c>
      <c r="W62" s="7">
        <f>IF(A62="","",R62-V62)</f>
        <v/>
      </c>
    </row>
    <row r="63" ht="34" customHeight="1">
      <c r="A63" s="2" t="n"/>
      <c r="B63" s="3" t="n"/>
      <c r="C63" s="2" t="n"/>
      <c r="D63" s="2" t="n"/>
      <c r="E63" s="2" t="n"/>
      <c r="F63" s="2" t="n"/>
      <c r="G63" s="4" t="n"/>
      <c r="H63" s="2" t="n"/>
      <c r="I63" s="5" t="n"/>
      <c r="J63" s="2" t="n"/>
      <c r="K63" s="4" t="n"/>
      <c r="L63" s="3" t="n"/>
      <c r="M63" s="4" t="n"/>
      <c r="N63" s="4" t="n"/>
      <c r="O63" s="3" t="n"/>
      <c r="P63" s="3" t="n"/>
      <c r="Q63" s="9">
        <f>IF(A63="","",IF(P63&lt;&gt;"","Clôturé",IF(O63&lt;TODAY(),"En retard",IF(L63&lt;&gt;"","En cours","Ouvert"))))</f>
        <v/>
      </c>
      <c r="R63" s="10">
        <f>IF(A63="","",IF(P63&lt;&gt;"",P63-B63,TODAY()-B63))</f>
        <v/>
      </c>
      <c r="S63" s="9">
        <f>IF(A63="","",IF(P63="","À suivre",IF(P63&lt;=O63,"Oui","Non")))</f>
        <v/>
      </c>
      <c r="T63" s="8" t="n"/>
      <c r="U63" s="4" t="n"/>
      <c r="V63" s="10">
        <f>IF(A63="","",IFERROR(VLOOKUP(H63,'Référentiels'!$A$2:$B$4,2,FALSE),0))</f>
        <v/>
      </c>
      <c r="W63" s="10">
        <f>IF(A63="","",R63-V63)</f>
        <v/>
      </c>
    </row>
    <row r="64" ht="34" customHeight="1">
      <c r="A64" s="2" t="n"/>
      <c r="B64" s="3" t="n"/>
      <c r="C64" s="2" t="n"/>
      <c r="D64" s="2" t="n"/>
      <c r="E64" s="2" t="n"/>
      <c r="F64" s="2" t="n"/>
      <c r="G64" s="4" t="n"/>
      <c r="H64" s="2" t="n"/>
      <c r="I64" s="5" t="n"/>
      <c r="J64" s="2" t="n"/>
      <c r="K64" s="4" t="n"/>
      <c r="L64" s="3" t="n"/>
      <c r="M64" s="4" t="n"/>
      <c r="N64" s="4" t="n"/>
      <c r="O64" s="3" t="n"/>
      <c r="P64" s="3" t="n"/>
      <c r="Q64" s="6">
        <f>IF(A64="","",IF(P64&lt;&gt;"","Clôturé",IF(O64&lt;TODAY(),"En retard",IF(L64&lt;&gt;"","En cours","Ouvert"))))</f>
        <v/>
      </c>
      <c r="R64" s="7">
        <f>IF(A64="","",IF(P64&lt;&gt;"",P64-B64,TODAY()-B64))</f>
        <v/>
      </c>
      <c r="S64" s="6">
        <f>IF(A64="","",IF(P64="","À suivre",IF(P64&lt;=O64,"Oui","Non")))</f>
        <v/>
      </c>
      <c r="T64" s="8" t="n"/>
      <c r="U64" s="4" t="n"/>
      <c r="V64" s="7">
        <f>IF(A64="","",IFERROR(VLOOKUP(H64,'Référentiels'!$A$2:$B$4,2,FALSE),0))</f>
        <v/>
      </c>
      <c r="W64" s="7">
        <f>IF(A64="","",R64-V64)</f>
        <v/>
      </c>
    </row>
    <row r="65" ht="34" customHeight="1">
      <c r="A65" s="2" t="n"/>
      <c r="B65" s="3" t="n"/>
      <c r="C65" s="2" t="n"/>
      <c r="D65" s="2" t="n"/>
      <c r="E65" s="2" t="n"/>
      <c r="F65" s="2" t="n"/>
      <c r="G65" s="4" t="n"/>
      <c r="H65" s="2" t="n"/>
      <c r="I65" s="5" t="n"/>
      <c r="J65" s="2" t="n"/>
      <c r="K65" s="4" t="n"/>
      <c r="L65" s="3" t="n"/>
      <c r="M65" s="4" t="n"/>
      <c r="N65" s="4" t="n"/>
      <c r="O65" s="3" t="n"/>
      <c r="P65" s="3" t="n"/>
      <c r="Q65" s="9">
        <f>IF(A65="","",IF(P65&lt;&gt;"","Clôturé",IF(O65&lt;TODAY(),"En retard",IF(L65&lt;&gt;"","En cours","Ouvert"))))</f>
        <v/>
      </c>
      <c r="R65" s="10">
        <f>IF(A65="","",IF(P65&lt;&gt;"",P65-B65,TODAY()-B65))</f>
        <v/>
      </c>
      <c r="S65" s="9">
        <f>IF(A65="","",IF(P65="","À suivre",IF(P65&lt;=O65,"Oui","Non")))</f>
        <v/>
      </c>
      <c r="T65" s="8" t="n"/>
      <c r="U65" s="4" t="n"/>
      <c r="V65" s="10">
        <f>IF(A65="","",IFERROR(VLOOKUP(H65,'Référentiels'!$A$2:$B$4,2,FALSE),0))</f>
        <v/>
      </c>
      <c r="W65" s="10">
        <f>IF(A65="","",R65-V65)</f>
        <v/>
      </c>
    </row>
    <row r="66" ht="34" customHeight="1">
      <c r="A66" s="2" t="n"/>
      <c r="B66" s="3" t="n"/>
      <c r="C66" s="2" t="n"/>
      <c r="D66" s="2" t="n"/>
      <c r="E66" s="2" t="n"/>
      <c r="F66" s="2" t="n"/>
      <c r="G66" s="4" t="n"/>
      <c r="H66" s="2" t="n"/>
      <c r="I66" s="5" t="n"/>
      <c r="J66" s="2" t="n"/>
      <c r="K66" s="4" t="n"/>
      <c r="L66" s="3" t="n"/>
      <c r="M66" s="4" t="n"/>
      <c r="N66" s="4" t="n"/>
      <c r="O66" s="3" t="n"/>
      <c r="P66" s="3" t="n"/>
      <c r="Q66" s="6">
        <f>IF(A66="","",IF(P66&lt;&gt;"","Clôturé",IF(O66&lt;TODAY(),"En retard",IF(L66&lt;&gt;"","En cours","Ouvert"))))</f>
        <v/>
      </c>
      <c r="R66" s="7">
        <f>IF(A66="","",IF(P66&lt;&gt;"",P66-B66,TODAY()-B66))</f>
        <v/>
      </c>
      <c r="S66" s="6">
        <f>IF(A66="","",IF(P66="","À suivre",IF(P66&lt;=O66,"Oui","Non")))</f>
        <v/>
      </c>
      <c r="T66" s="8" t="n"/>
      <c r="U66" s="4" t="n"/>
      <c r="V66" s="7">
        <f>IF(A66="","",IFERROR(VLOOKUP(H66,'Référentiels'!$A$2:$B$4,2,FALSE),0))</f>
        <v/>
      </c>
      <c r="W66" s="7">
        <f>IF(A66="","",R66-V66)</f>
        <v/>
      </c>
    </row>
    <row r="67" ht="34" customHeight="1">
      <c r="A67" s="2" t="n"/>
      <c r="B67" s="3" t="n"/>
      <c r="C67" s="2" t="n"/>
      <c r="D67" s="2" t="n"/>
      <c r="E67" s="2" t="n"/>
      <c r="F67" s="2" t="n"/>
      <c r="G67" s="4" t="n"/>
      <c r="H67" s="2" t="n"/>
      <c r="I67" s="5" t="n"/>
      <c r="J67" s="2" t="n"/>
      <c r="K67" s="4" t="n"/>
      <c r="L67" s="3" t="n"/>
      <c r="M67" s="4" t="n"/>
      <c r="N67" s="4" t="n"/>
      <c r="O67" s="3" t="n"/>
      <c r="P67" s="3" t="n"/>
      <c r="Q67" s="9">
        <f>IF(A67="","",IF(P67&lt;&gt;"","Clôturé",IF(O67&lt;TODAY(),"En retard",IF(L67&lt;&gt;"","En cours","Ouvert"))))</f>
        <v/>
      </c>
      <c r="R67" s="10">
        <f>IF(A67="","",IF(P67&lt;&gt;"",P67-B67,TODAY()-B67))</f>
        <v/>
      </c>
      <c r="S67" s="9">
        <f>IF(A67="","",IF(P67="","À suivre",IF(P67&lt;=O67,"Oui","Non")))</f>
        <v/>
      </c>
      <c r="T67" s="8" t="n"/>
      <c r="U67" s="4" t="n"/>
      <c r="V67" s="10">
        <f>IF(A67="","",IFERROR(VLOOKUP(H67,'Référentiels'!$A$2:$B$4,2,FALSE),0))</f>
        <v/>
      </c>
      <c r="W67" s="10">
        <f>IF(A67="","",R67-V67)</f>
        <v/>
      </c>
    </row>
    <row r="68" ht="34" customHeight="1">
      <c r="A68" s="2" t="n"/>
      <c r="B68" s="3" t="n"/>
      <c r="C68" s="2" t="n"/>
      <c r="D68" s="2" t="n"/>
      <c r="E68" s="2" t="n"/>
      <c r="F68" s="2" t="n"/>
      <c r="G68" s="4" t="n"/>
      <c r="H68" s="2" t="n"/>
      <c r="I68" s="5" t="n"/>
      <c r="J68" s="2" t="n"/>
      <c r="K68" s="4" t="n"/>
      <c r="L68" s="3" t="n"/>
      <c r="M68" s="4" t="n"/>
      <c r="N68" s="4" t="n"/>
      <c r="O68" s="3" t="n"/>
      <c r="P68" s="3" t="n"/>
      <c r="Q68" s="6">
        <f>IF(A68="","",IF(P68&lt;&gt;"","Clôturé",IF(O68&lt;TODAY(),"En retard",IF(L68&lt;&gt;"","En cours","Ouvert"))))</f>
        <v/>
      </c>
      <c r="R68" s="7">
        <f>IF(A68="","",IF(P68&lt;&gt;"",P68-B68,TODAY()-B68))</f>
        <v/>
      </c>
      <c r="S68" s="6">
        <f>IF(A68="","",IF(P68="","À suivre",IF(P68&lt;=O68,"Oui","Non")))</f>
        <v/>
      </c>
      <c r="T68" s="8" t="n"/>
      <c r="U68" s="4" t="n"/>
      <c r="V68" s="7">
        <f>IF(A68="","",IFERROR(VLOOKUP(H68,'Référentiels'!$A$2:$B$4,2,FALSE),0))</f>
        <v/>
      </c>
      <c r="W68" s="7">
        <f>IF(A68="","",R68-V68)</f>
        <v/>
      </c>
    </row>
    <row r="69" ht="34" customHeight="1">
      <c r="A69" s="2" t="n"/>
      <c r="B69" s="3" t="n"/>
      <c r="C69" s="2" t="n"/>
      <c r="D69" s="2" t="n"/>
      <c r="E69" s="2" t="n"/>
      <c r="F69" s="2" t="n"/>
      <c r="G69" s="4" t="n"/>
      <c r="H69" s="2" t="n"/>
      <c r="I69" s="5" t="n"/>
      <c r="J69" s="2" t="n"/>
      <c r="K69" s="4" t="n"/>
      <c r="L69" s="3" t="n"/>
      <c r="M69" s="4" t="n"/>
      <c r="N69" s="4" t="n"/>
      <c r="O69" s="3" t="n"/>
      <c r="P69" s="3" t="n"/>
      <c r="Q69" s="9">
        <f>IF(A69="","",IF(P69&lt;&gt;"","Clôturé",IF(O69&lt;TODAY(),"En retard",IF(L69&lt;&gt;"","En cours","Ouvert"))))</f>
        <v/>
      </c>
      <c r="R69" s="10">
        <f>IF(A69="","",IF(P69&lt;&gt;"",P69-B69,TODAY()-B69))</f>
        <v/>
      </c>
      <c r="S69" s="9">
        <f>IF(A69="","",IF(P69="","À suivre",IF(P69&lt;=O69,"Oui","Non")))</f>
        <v/>
      </c>
      <c r="T69" s="8" t="n"/>
      <c r="U69" s="4" t="n"/>
      <c r="V69" s="10">
        <f>IF(A69="","",IFERROR(VLOOKUP(H69,'Référentiels'!$A$2:$B$4,2,FALSE),0))</f>
        <v/>
      </c>
      <c r="W69" s="10">
        <f>IF(A69="","",R69-V69)</f>
        <v/>
      </c>
    </row>
    <row r="70" ht="34" customHeight="1">
      <c r="A70" s="2" t="n"/>
      <c r="B70" s="3" t="n"/>
      <c r="C70" s="2" t="n"/>
      <c r="D70" s="2" t="n"/>
      <c r="E70" s="2" t="n"/>
      <c r="F70" s="2" t="n"/>
      <c r="G70" s="4" t="n"/>
      <c r="H70" s="2" t="n"/>
      <c r="I70" s="5" t="n"/>
      <c r="J70" s="2" t="n"/>
      <c r="K70" s="4" t="n"/>
      <c r="L70" s="3" t="n"/>
      <c r="M70" s="4" t="n"/>
      <c r="N70" s="4" t="n"/>
      <c r="O70" s="3" t="n"/>
      <c r="P70" s="3" t="n"/>
      <c r="Q70" s="6">
        <f>IF(A70="","",IF(P70&lt;&gt;"","Clôturé",IF(O70&lt;TODAY(),"En retard",IF(L70&lt;&gt;"","En cours","Ouvert"))))</f>
        <v/>
      </c>
      <c r="R70" s="7">
        <f>IF(A70="","",IF(P70&lt;&gt;"",P70-B70,TODAY()-B70))</f>
        <v/>
      </c>
      <c r="S70" s="6">
        <f>IF(A70="","",IF(P70="","À suivre",IF(P70&lt;=O70,"Oui","Non")))</f>
        <v/>
      </c>
      <c r="T70" s="8" t="n"/>
      <c r="U70" s="4" t="n"/>
      <c r="V70" s="7">
        <f>IF(A70="","",IFERROR(VLOOKUP(H70,'Référentiels'!$A$2:$B$4,2,FALSE),0))</f>
        <v/>
      </c>
      <c r="W70" s="7">
        <f>IF(A70="","",R70-V70)</f>
        <v/>
      </c>
    </row>
    <row r="71" ht="34" customHeight="1">
      <c r="A71" s="2" t="n"/>
      <c r="B71" s="3" t="n"/>
      <c r="C71" s="2" t="n"/>
      <c r="D71" s="2" t="n"/>
      <c r="E71" s="2" t="n"/>
      <c r="F71" s="2" t="n"/>
      <c r="G71" s="4" t="n"/>
      <c r="H71" s="2" t="n"/>
      <c r="I71" s="5" t="n"/>
      <c r="J71" s="2" t="n"/>
      <c r="K71" s="4" t="n"/>
      <c r="L71" s="3" t="n"/>
      <c r="M71" s="4" t="n"/>
      <c r="N71" s="4" t="n"/>
      <c r="O71" s="3" t="n"/>
      <c r="P71" s="3" t="n"/>
      <c r="Q71" s="9">
        <f>IF(A71="","",IF(P71&lt;&gt;"","Clôturé",IF(O71&lt;TODAY(),"En retard",IF(L71&lt;&gt;"","En cours","Ouvert"))))</f>
        <v/>
      </c>
      <c r="R71" s="10">
        <f>IF(A71="","",IF(P71&lt;&gt;"",P71-B71,TODAY()-B71))</f>
        <v/>
      </c>
      <c r="S71" s="9">
        <f>IF(A71="","",IF(P71="","À suivre",IF(P71&lt;=O71,"Oui","Non")))</f>
        <v/>
      </c>
      <c r="T71" s="8" t="n"/>
      <c r="U71" s="4" t="n"/>
      <c r="V71" s="10">
        <f>IF(A71="","",IFERROR(VLOOKUP(H71,'Référentiels'!$A$2:$B$4,2,FALSE),0))</f>
        <v/>
      </c>
      <c r="W71" s="10">
        <f>IF(A71="","",R71-V71)</f>
        <v/>
      </c>
    </row>
    <row r="72" ht="34" customHeight="1">
      <c r="A72" s="2" t="n"/>
      <c r="B72" s="3" t="n"/>
      <c r="C72" s="2" t="n"/>
      <c r="D72" s="2" t="n"/>
      <c r="E72" s="2" t="n"/>
      <c r="F72" s="2" t="n"/>
      <c r="G72" s="4" t="n"/>
      <c r="H72" s="2" t="n"/>
      <c r="I72" s="5" t="n"/>
      <c r="J72" s="2" t="n"/>
      <c r="K72" s="4" t="n"/>
      <c r="L72" s="3" t="n"/>
      <c r="M72" s="4" t="n"/>
      <c r="N72" s="4" t="n"/>
      <c r="O72" s="3" t="n"/>
      <c r="P72" s="3" t="n"/>
      <c r="Q72" s="6">
        <f>IF(A72="","",IF(P72&lt;&gt;"","Clôturé",IF(O72&lt;TODAY(),"En retard",IF(L72&lt;&gt;"","En cours","Ouvert"))))</f>
        <v/>
      </c>
      <c r="R72" s="7">
        <f>IF(A72="","",IF(P72&lt;&gt;"",P72-B72,TODAY()-B72))</f>
        <v/>
      </c>
      <c r="S72" s="6">
        <f>IF(A72="","",IF(P72="","À suivre",IF(P72&lt;=O72,"Oui","Non")))</f>
        <v/>
      </c>
      <c r="T72" s="8" t="n"/>
      <c r="U72" s="4" t="n"/>
      <c r="V72" s="7">
        <f>IF(A72="","",IFERROR(VLOOKUP(H72,'Référentiels'!$A$2:$B$4,2,FALSE),0))</f>
        <v/>
      </c>
      <c r="W72" s="7">
        <f>IF(A72="","",R72-V72)</f>
        <v/>
      </c>
    </row>
    <row r="73" ht="34" customHeight="1">
      <c r="A73" s="2" t="n"/>
      <c r="B73" s="3" t="n"/>
      <c r="C73" s="2" t="n"/>
      <c r="D73" s="2" t="n"/>
      <c r="E73" s="2" t="n"/>
      <c r="F73" s="2" t="n"/>
      <c r="G73" s="4" t="n"/>
      <c r="H73" s="2" t="n"/>
      <c r="I73" s="5" t="n"/>
      <c r="J73" s="2" t="n"/>
      <c r="K73" s="4" t="n"/>
      <c r="L73" s="3" t="n"/>
      <c r="M73" s="4" t="n"/>
      <c r="N73" s="4" t="n"/>
      <c r="O73" s="3" t="n"/>
      <c r="P73" s="3" t="n"/>
      <c r="Q73" s="9">
        <f>IF(A73="","",IF(P73&lt;&gt;"","Clôturé",IF(O73&lt;TODAY(),"En retard",IF(L73&lt;&gt;"","En cours","Ouvert"))))</f>
        <v/>
      </c>
      <c r="R73" s="10">
        <f>IF(A73="","",IF(P73&lt;&gt;"",P73-B73,TODAY()-B73))</f>
        <v/>
      </c>
      <c r="S73" s="9">
        <f>IF(A73="","",IF(P73="","À suivre",IF(P73&lt;=O73,"Oui","Non")))</f>
        <v/>
      </c>
      <c r="T73" s="8" t="n"/>
      <c r="U73" s="4" t="n"/>
      <c r="V73" s="10">
        <f>IF(A73="","",IFERROR(VLOOKUP(H73,'Référentiels'!$A$2:$B$4,2,FALSE),0))</f>
        <v/>
      </c>
      <c r="W73" s="10">
        <f>IF(A73="","",R73-V73)</f>
        <v/>
      </c>
    </row>
    <row r="74" ht="34" customHeight="1">
      <c r="A74" s="2" t="n"/>
      <c r="B74" s="3" t="n"/>
      <c r="C74" s="2" t="n"/>
      <c r="D74" s="2" t="n"/>
      <c r="E74" s="2" t="n"/>
      <c r="F74" s="2" t="n"/>
      <c r="G74" s="4" t="n"/>
      <c r="H74" s="2" t="n"/>
      <c r="I74" s="5" t="n"/>
      <c r="J74" s="2" t="n"/>
      <c r="K74" s="4" t="n"/>
      <c r="L74" s="3" t="n"/>
      <c r="M74" s="4" t="n"/>
      <c r="N74" s="4" t="n"/>
      <c r="O74" s="3" t="n"/>
      <c r="P74" s="3" t="n"/>
      <c r="Q74" s="6">
        <f>IF(A74="","",IF(P74&lt;&gt;"","Clôturé",IF(O74&lt;TODAY(),"En retard",IF(L74&lt;&gt;"","En cours","Ouvert"))))</f>
        <v/>
      </c>
      <c r="R74" s="7">
        <f>IF(A74="","",IF(P74&lt;&gt;"",P74-B74,TODAY()-B74))</f>
        <v/>
      </c>
      <c r="S74" s="6">
        <f>IF(A74="","",IF(P74="","À suivre",IF(P74&lt;=O74,"Oui","Non")))</f>
        <v/>
      </c>
      <c r="T74" s="8" t="n"/>
      <c r="U74" s="4" t="n"/>
      <c r="V74" s="7">
        <f>IF(A74="","",IFERROR(VLOOKUP(H74,'Référentiels'!$A$2:$B$4,2,FALSE),0))</f>
        <v/>
      </c>
      <c r="W74" s="7">
        <f>IF(A74="","",R74-V74)</f>
        <v/>
      </c>
    </row>
    <row r="75" ht="34" customHeight="1">
      <c r="A75" s="2" t="n"/>
      <c r="B75" s="3" t="n"/>
      <c r="C75" s="2" t="n"/>
      <c r="D75" s="2" t="n"/>
      <c r="E75" s="2" t="n"/>
      <c r="F75" s="2" t="n"/>
      <c r="G75" s="4" t="n"/>
      <c r="H75" s="2" t="n"/>
      <c r="I75" s="5" t="n"/>
      <c r="J75" s="2" t="n"/>
      <c r="K75" s="4" t="n"/>
      <c r="L75" s="3" t="n"/>
      <c r="M75" s="4" t="n"/>
      <c r="N75" s="4" t="n"/>
      <c r="O75" s="3" t="n"/>
      <c r="P75" s="3" t="n"/>
      <c r="Q75" s="9">
        <f>IF(A75="","",IF(P75&lt;&gt;"","Clôturé",IF(O75&lt;TODAY(),"En retard",IF(L75&lt;&gt;"","En cours","Ouvert"))))</f>
        <v/>
      </c>
      <c r="R75" s="10">
        <f>IF(A75="","",IF(P75&lt;&gt;"",P75-B75,TODAY()-B75))</f>
        <v/>
      </c>
      <c r="S75" s="9">
        <f>IF(A75="","",IF(P75="","À suivre",IF(P75&lt;=O75,"Oui","Non")))</f>
        <v/>
      </c>
      <c r="T75" s="8" t="n"/>
      <c r="U75" s="4" t="n"/>
      <c r="V75" s="10">
        <f>IF(A75="","",IFERROR(VLOOKUP(H75,'Référentiels'!$A$2:$B$4,2,FALSE),0))</f>
        <v/>
      </c>
      <c r="W75" s="10">
        <f>IF(A75="","",R75-V75)</f>
        <v/>
      </c>
    </row>
    <row r="76" ht="34" customHeight="1">
      <c r="A76" s="2" t="n"/>
      <c r="B76" s="3" t="n"/>
      <c r="C76" s="2" t="n"/>
      <c r="D76" s="2" t="n"/>
      <c r="E76" s="2" t="n"/>
      <c r="F76" s="2" t="n"/>
      <c r="G76" s="4" t="n"/>
      <c r="H76" s="2" t="n"/>
      <c r="I76" s="5" t="n"/>
      <c r="J76" s="2" t="n"/>
      <c r="K76" s="4" t="n"/>
      <c r="L76" s="3" t="n"/>
      <c r="M76" s="4" t="n"/>
      <c r="N76" s="4" t="n"/>
      <c r="O76" s="3" t="n"/>
      <c r="P76" s="3" t="n"/>
      <c r="Q76" s="6">
        <f>IF(A76="","",IF(P76&lt;&gt;"","Clôturé",IF(O76&lt;TODAY(),"En retard",IF(L76&lt;&gt;"","En cours","Ouvert"))))</f>
        <v/>
      </c>
      <c r="R76" s="7">
        <f>IF(A76="","",IF(P76&lt;&gt;"",P76-B76,TODAY()-B76))</f>
        <v/>
      </c>
      <c r="S76" s="6">
        <f>IF(A76="","",IF(P76="","À suivre",IF(P76&lt;=O76,"Oui","Non")))</f>
        <v/>
      </c>
      <c r="T76" s="8" t="n"/>
      <c r="U76" s="4" t="n"/>
      <c r="V76" s="7">
        <f>IF(A76="","",IFERROR(VLOOKUP(H76,'Référentiels'!$A$2:$B$4,2,FALSE),0))</f>
        <v/>
      </c>
      <c r="W76" s="7">
        <f>IF(A76="","",R76-V76)</f>
        <v/>
      </c>
    </row>
    <row r="77" ht="34" customHeight="1">
      <c r="A77" s="2" t="n"/>
      <c r="B77" s="3" t="n"/>
      <c r="C77" s="2" t="n"/>
      <c r="D77" s="2" t="n"/>
      <c r="E77" s="2" t="n"/>
      <c r="F77" s="2" t="n"/>
      <c r="G77" s="4" t="n"/>
      <c r="H77" s="2" t="n"/>
      <c r="I77" s="5" t="n"/>
      <c r="J77" s="2" t="n"/>
      <c r="K77" s="4" t="n"/>
      <c r="L77" s="3" t="n"/>
      <c r="M77" s="4" t="n"/>
      <c r="N77" s="4" t="n"/>
      <c r="O77" s="3" t="n"/>
      <c r="P77" s="3" t="n"/>
      <c r="Q77" s="9">
        <f>IF(A77="","",IF(P77&lt;&gt;"","Clôturé",IF(O77&lt;TODAY(),"En retard",IF(L77&lt;&gt;"","En cours","Ouvert"))))</f>
        <v/>
      </c>
      <c r="R77" s="10">
        <f>IF(A77="","",IF(P77&lt;&gt;"",P77-B77,TODAY()-B77))</f>
        <v/>
      </c>
      <c r="S77" s="9">
        <f>IF(A77="","",IF(P77="","À suivre",IF(P77&lt;=O77,"Oui","Non")))</f>
        <v/>
      </c>
      <c r="T77" s="8" t="n"/>
      <c r="U77" s="4" t="n"/>
      <c r="V77" s="10">
        <f>IF(A77="","",IFERROR(VLOOKUP(H77,'Référentiels'!$A$2:$B$4,2,FALSE),0))</f>
        <v/>
      </c>
      <c r="W77" s="10">
        <f>IF(A77="","",R77-V77)</f>
        <v/>
      </c>
    </row>
    <row r="78" ht="34" customHeight="1">
      <c r="A78" s="2" t="n"/>
      <c r="B78" s="3" t="n"/>
      <c r="C78" s="2" t="n"/>
      <c r="D78" s="2" t="n"/>
      <c r="E78" s="2" t="n"/>
      <c r="F78" s="2" t="n"/>
      <c r="G78" s="4" t="n"/>
      <c r="H78" s="2" t="n"/>
      <c r="I78" s="5" t="n"/>
      <c r="J78" s="2" t="n"/>
      <c r="K78" s="4" t="n"/>
      <c r="L78" s="3" t="n"/>
      <c r="M78" s="4" t="n"/>
      <c r="N78" s="4" t="n"/>
      <c r="O78" s="3" t="n"/>
      <c r="P78" s="3" t="n"/>
      <c r="Q78" s="6">
        <f>IF(A78="","",IF(P78&lt;&gt;"","Clôturé",IF(O78&lt;TODAY(),"En retard",IF(L78&lt;&gt;"","En cours","Ouvert"))))</f>
        <v/>
      </c>
      <c r="R78" s="7">
        <f>IF(A78="","",IF(P78&lt;&gt;"",P78-B78,TODAY()-B78))</f>
        <v/>
      </c>
      <c r="S78" s="6">
        <f>IF(A78="","",IF(P78="","À suivre",IF(P78&lt;=O78,"Oui","Non")))</f>
        <v/>
      </c>
      <c r="T78" s="8" t="n"/>
      <c r="U78" s="4" t="n"/>
      <c r="V78" s="7">
        <f>IF(A78="","",IFERROR(VLOOKUP(H78,'Référentiels'!$A$2:$B$4,2,FALSE),0))</f>
        <v/>
      </c>
      <c r="W78" s="7">
        <f>IF(A78="","",R78-V78)</f>
        <v/>
      </c>
    </row>
    <row r="79" ht="34" customHeight="1">
      <c r="A79" s="2" t="n"/>
      <c r="B79" s="3" t="n"/>
      <c r="C79" s="2" t="n"/>
      <c r="D79" s="2" t="n"/>
      <c r="E79" s="2" t="n"/>
      <c r="F79" s="2" t="n"/>
      <c r="G79" s="4" t="n"/>
      <c r="H79" s="2" t="n"/>
      <c r="I79" s="5" t="n"/>
      <c r="J79" s="2" t="n"/>
      <c r="K79" s="4" t="n"/>
      <c r="L79" s="3" t="n"/>
      <c r="M79" s="4" t="n"/>
      <c r="N79" s="4" t="n"/>
      <c r="O79" s="3" t="n"/>
      <c r="P79" s="3" t="n"/>
      <c r="Q79" s="9">
        <f>IF(A79="","",IF(P79&lt;&gt;"","Clôturé",IF(O79&lt;TODAY(),"En retard",IF(L79&lt;&gt;"","En cours","Ouvert"))))</f>
        <v/>
      </c>
      <c r="R79" s="10">
        <f>IF(A79="","",IF(P79&lt;&gt;"",P79-B79,TODAY()-B79))</f>
        <v/>
      </c>
      <c r="S79" s="9">
        <f>IF(A79="","",IF(P79="","À suivre",IF(P79&lt;=O79,"Oui","Non")))</f>
        <v/>
      </c>
      <c r="T79" s="8" t="n"/>
      <c r="U79" s="4" t="n"/>
      <c r="V79" s="10">
        <f>IF(A79="","",IFERROR(VLOOKUP(H79,'Référentiels'!$A$2:$B$4,2,FALSE),0))</f>
        <v/>
      </c>
      <c r="W79" s="10">
        <f>IF(A79="","",R79-V79)</f>
        <v/>
      </c>
    </row>
    <row r="80" ht="34" customHeight="1">
      <c r="A80" s="2" t="n"/>
      <c r="B80" s="3" t="n"/>
      <c r="C80" s="2" t="n"/>
      <c r="D80" s="2" t="n"/>
      <c r="E80" s="2" t="n"/>
      <c r="F80" s="2" t="n"/>
      <c r="G80" s="4" t="n"/>
      <c r="H80" s="2" t="n"/>
      <c r="I80" s="5" t="n"/>
      <c r="J80" s="2" t="n"/>
      <c r="K80" s="4" t="n"/>
      <c r="L80" s="3" t="n"/>
      <c r="M80" s="4" t="n"/>
      <c r="N80" s="4" t="n"/>
      <c r="O80" s="3" t="n"/>
      <c r="P80" s="3" t="n"/>
      <c r="Q80" s="6">
        <f>IF(A80="","",IF(P80&lt;&gt;"","Clôturé",IF(O80&lt;TODAY(),"En retard",IF(L80&lt;&gt;"","En cours","Ouvert"))))</f>
        <v/>
      </c>
      <c r="R80" s="7">
        <f>IF(A80="","",IF(P80&lt;&gt;"",P80-B80,TODAY()-B80))</f>
        <v/>
      </c>
      <c r="S80" s="6">
        <f>IF(A80="","",IF(P80="","À suivre",IF(P80&lt;=O80,"Oui","Non")))</f>
        <v/>
      </c>
      <c r="T80" s="8" t="n"/>
      <c r="U80" s="4" t="n"/>
      <c r="V80" s="7">
        <f>IF(A80="","",IFERROR(VLOOKUP(H80,'Référentiels'!$A$2:$B$4,2,FALSE),0))</f>
        <v/>
      </c>
      <c r="W80" s="7">
        <f>IF(A80="","",R80-V80)</f>
        <v/>
      </c>
    </row>
    <row r="81" ht="34" customHeight="1">
      <c r="A81" s="2" t="n"/>
      <c r="B81" s="3" t="n"/>
      <c r="C81" s="2" t="n"/>
      <c r="D81" s="2" t="n"/>
      <c r="E81" s="2" t="n"/>
      <c r="F81" s="2" t="n"/>
      <c r="G81" s="4" t="n"/>
      <c r="H81" s="2" t="n"/>
      <c r="I81" s="5" t="n"/>
      <c r="J81" s="2" t="n"/>
      <c r="K81" s="4" t="n"/>
      <c r="L81" s="3" t="n"/>
      <c r="M81" s="4" t="n"/>
      <c r="N81" s="4" t="n"/>
      <c r="O81" s="3" t="n"/>
      <c r="P81" s="3" t="n"/>
      <c r="Q81" s="9">
        <f>IF(A81="","",IF(P81&lt;&gt;"","Clôturé",IF(O81&lt;TODAY(),"En retard",IF(L81&lt;&gt;"","En cours","Ouvert"))))</f>
        <v/>
      </c>
      <c r="R81" s="10">
        <f>IF(A81="","",IF(P81&lt;&gt;"",P81-B81,TODAY()-B81))</f>
        <v/>
      </c>
      <c r="S81" s="9">
        <f>IF(A81="","",IF(P81="","À suivre",IF(P81&lt;=O81,"Oui","Non")))</f>
        <v/>
      </c>
      <c r="T81" s="8" t="n"/>
      <c r="U81" s="4" t="n"/>
      <c r="V81" s="10">
        <f>IF(A81="","",IFERROR(VLOOKUP(H81,'Référentiels'!$A$2:$B$4,2,FALSE),0))</f>
        <v/>
      </c>
      <c r="W81" s="10">
        <f>IF(A81="","",R81-V81)</f>
        <v/>
      </c>
    </row>
    <row r="82" ht="34" customHeight="1">
      <c r="A82" s="2" t="n"/>
      <c r="B82" s="3" t="n"/>
      <c r="C82" s="2" t="n"/>
      <c r="D82" s="2" t="n"/>
      <c r="E82" s="2" t="n"/>
      <c r="F82" s="2" t="n"/>
      <c r="G82" s="4" t="n"/>
      <c r="H82" s="2" t="n"/>
      <c r="I82" s="5" t="n"/>
      <c r="J82" s="2" t="n"/>
      <c r="K82" s="4" t="n"/>
      <c r="L82" s="3" t="n"/>
      <c r="M82" s="4" t="n"/>
      <c r="N82" s="4" t="n"/>
      <c r="O82" s="3" t="n"/>
      <c r="P82" s="3" t="n"/>
      <c r="Q82" s="6">
        <f>IF(A82="","",IF(P82&lt;&gt;"","Clôturé",IF(O82&lt;TODAY(),"En retard",IF(L82&lt;&gt;"","En cours","Ouvert"))))</f>
        <v/>
      </c>
      <c r="R82" s="7">
        <f>IF(A82="","",IF(P82&lt;&gt;"",P82-B82,TODAY()-B82))</f>
        <v/>
      </c>
      <c r="S82" s="6">
        <f>IF(A82="","",IF(P82="","À suivre",IF(P82&lt;=O82,"Oui","Non")))</f>
        <v/>
      </c>
      <c r="T82" s="8" t="n"/>
      <c r="U82" s="4" t="n"/>
      <c r="V82" s="7">
        <f>IF(A82="","",IFERROR(VLOOKUP(H82,'Référentiels'!$A$2:$B$4,2,FALSE),0))</f>
        <v/>
      </c>
      <c r="W82" s="7">
        <f>IF(A82="","",R82-V82)</f>
        <v/>
      </c>
    </row>
    <row r="83" ht="34" customHeight="1">
      <c r="A83" s="2" t="n"/>
      <c r="B83" s="3" t="n"/>
      <c r="C83" s="2" t="n"/>
      <c r="D83" s="2" t="n"/>
      <c r="E83" s="2" t="n"/>
      <c r="F83" s="2" t="n"/>
      <c r="G83" s="4" t="n"/>
      <c r="H83" s="2" t="n"/>
      <c r="I83" s="5" t="n"/>
      <c r="J83" s="2" t="n"/>
      <c r="K83" s="4" t="n"/>
      <c r="L83" s="3" t="n"/>
      <c r="M83" s="4" t="n"/>
      <c r="N83" s="4" t="n"/>
      <c r="O83" s="3" t="n"/>
      <c r="P83" s="3" t="n"/>
      <c r="Q83" s="9">
        <f>IF(A83="","",IF(P83&lt;&gt;"","Clôturé",IF(O83&lt;TODAY(),"En retard",IF(L83&lt;&gt;"","En cours","Ouvert"))))</f>
        <v/>
      </c>
      <c r="R83" s="10">
        <f>IF(A83="","",IF(P83&lt;&gt;"",P83-B83,TODAY()-B83))</f>
        <v/>
      </c>
      <c r="S83" s="9">
        <f>IF(A83="","",IF(P83="","À suivre",IF(P83&lt;=O83,"Oui","Non")))</f>
        <v/>
      </c>
      <c r="T83" s="8" t="n"/>
      <c r="U83" s="4" t="n"/>
      <c r="V83" s="10">
        <f>IF(A83="","",IFERROR(VLOOKUP(H83,'Référentiels'!$A$2:$B$4,2,FALSE),0))</f>
        <v/>
      </c>
      <c r="W83" s="10">
        <f>IF(A83="","",R83-V83)</f>
        <v/>
      </c>
    </row>
    <row r="84" ht="34" customHeight="1">
      <c r="A84" s="2" t="n"/>
      <c r="B84" s="3" t="n"/>
      <c r="C84" s="2" t="n"/>
      <c r="D84" s="2" t="n"/>
      <c r="E84" s="2" t="n"/>
      <c r="F84" s="2" t="n"/>
      <c r="G84" s="4" t="n"/>
      <c r="H84" s="2" t="n"/>
      <c r="I84" s="5" t="n"/>
      <c r="J84" s="2" t="n"/>
      <c r="K84" s="4" t="n"/>
      <c r="L84" s="3" t="n"/>
      <c r="M84" s="4" t="n"/>
      <c r="N84" s="4" t="n"/>
      <c r="O84" s="3" t="n"/>
      <c r="P84" s="3" t="n"/>
      <c r="Q84" s="6">
        <f>IF(A84="","",IF(P84&lt;&gt;"","Clôturé",IF(O84&lt;TODAY(),"En retard",IF(L84&lt;&gt;"","En cours","Ouvert"))))</f>
        <v/>
      </c>
      <c r="R84" s="7">
        <f>IF(A84="","",IF(P84&lt;&gt;"",P84-B84,TODAY()-B84))</f>
        <v/>
      </c>
      <c r="S84" s="6">
        <f>IF(A84="","",IF(P84="","À suivre",IF(P84&lt;=O84,"Oui","Non")))</f>
        <v/>
      </c>
      <c r="T84" s="8" t="n"/>
      <c r="U84" s="4" t="n"/>
      <c r="V84" s="7">
        <f>IF(A84="","",IFERROR(VLOOKUP(H84,'Référentiels'!$A$2:$B$4,2,FALSE),0))</f>
        <v/>
      </c>
      <c r="W84" s="7">
        <f>IF(A84="","",R84-V84)</f>
        <v/>
      </c>
    </row>
    <row r="85" ht="34" customHeight="1">
      <c r="A85" s="2" t="n"/>
      <c r="B85" s="3" t="n"/>
      <c r="C85" s="2" t="n"/>
      <c r="D85" s="2" t="n"/>
      <c r="E85" s="2" t="n"/>
      <c r="F85" s="2" t="n"/>
      <c r="G85" s="4" t="n"/>
      <c r="H85" s="2" t="n"/>
      <c r="I85" s="5" t="n"/>
      <c r="J85" s="2" t="n"/>
      <c r="K85" s="4" t="n"/>
      <c r="L85" s="3" t="n"/>
      <c r="M85" s="4" t="n"/>
      <c r="N85" s="4" t="n"/>
      <c r="O85" s="3" t="n"/>
      <c r="P85" s="3" t="n"/>
      <c r="Q85" s="9">
        <f>IF(A85="","",IF(P85&lt;&gt;"","Clôturé",IF(O85&lt;TODAY(),"En retard",IF(L85&lt;&gt;"","En cours","Ouvert"))))</f>
        <v/>
      </c>
      <c r="R85" s="10">
        <f>IF(A85="","",IF(P85&lt;&gt;"",P85-B85,TODAY()-B85))</f>
        <v/>
      </c>
      <c r="S85" s="9">
        <f>IF(A85="","",IF(P85="","À suivre",IF(P85&lt;=O85,"Oui","Non")))</f>
        <v/>
      </c>
      <c r="T85" s="8" t="n"/>
      <c r="U85" s="4" t="n"/>
      <c r="V85" s="10">
        <f>IF(A85="","",IFERROR(VLOOKUP(H85,'Référentiels'!$A$2:$B$4,2,FALSE),0))</f>
        <v/>
      </c>
      <c r="W85" s="10">
        <f>IF(A85="","",R85-V85)</f>
        <v/>
      </c>
    </row>
    <row r="86" ht="34" customHeight="1">
      <c r="A86" s="2" t="n"/>
      <c r="B86" s="3" t="n"/>
      <c r="C86" s="2" t="n"/>
      <c r="D86" s="2" t="n"/>
      <c r="E86" s="2" t="n"/>
      <c r="F86" s="2" t="n"/>
      <c r="G86" s="4" t="n"/>
      <c r="H86" s="2" t="n"/>
      <c r="I86" s="5" t="n"/>
      <c r="J86" s="2" t="n"/>
      <c r="K86" s="4" t="n"/>
      <c r="L86" s="3" t="n"/>
      <c r="M86" s="4" t="n"/>
      <c r="N86" s="4" t="n"/>
      <c r="O86" s="3" t="n"/>
      <c r="P86" s="3" t="n"/>
      <c r="Q86" s="6">
        <f>IF(A86="","",IF(P86&lt;&gt;"","Clôturé",IF(O86&lt;TODAY(),"En retard",IF(L86&lt;&gt;"","En cours","Ouvert"))))</f>
        <v/>
      </c>
      <c r="R86" s="7">
        <f>IF(A86="","",IF(P86&lt;&gt;"",P86-B86,TODAY()-B86))</f>
        <v/>
      </c>
      <c r="S86" s="6">
        <f>IF(A86="","",IF(P86="","À suivre",IF(P86&lt;=O86,"Oui","Non")))</f>
        <v/>
      </c>
      <c r="T86" s="8" t="n"/>
      <c r="U86" s="4" t="n"/>
      <c r="V86" s="7">
        <f>IF(A86="","",IFERROR(VLOOKUP(H86,'Référentiels'!$A$2:$B$4,2,FALSE),0))</f>
        <v/>
      </c>
      <c r="W86" s="7">
        <f>IF(A86="","",R86-V86)</f>
        <v/>
      </c>
    </row>
    <row r="87" ht="34" customHeight="1">
      <c r="A87" s="2" t="n"/>
      <c r="B87" s="3" t="n"/>
      <c r="C87" s="2" t="n"/>
      <c r="D87" s="2" t="n"/>
      <c r="E87" s="2" t="n"/>
      <c r="F87" s="2" t="n"/>
      <c r="G87" s="4" t="n"/>
      <c r="H87" s="2" t="n"/>
      <c r="I87" s="5" t="n"/>
      <c r="J87" s="2" t="n"/>
      <c r="K87" s="4" t="n"/>
      <c r="L87" s="3" t="n"/>
      <c r="M87" s="4" t="n"/>
      <c r="N87" s="4" t="n"/>
      <c r="O87" s="3" t="n"/>
      <c r="P87" s="3" t="n"/>
      <c r="Q87" s="9">
        <f>IF(A87="","",IF(P87&lt;&gt;"","Clôturé",IF(O87&lt;TODAY(),"En retard",IF(L87&lt;&gt;"","En cours","Ouvert"))))</f>
        <v/>
      </c>
      <c r="R87" s="10">
        <f>IF(A87="","",IF(P87&lt;&gt;"",P87-B87,TODAY()-B87))</f>
        <v/>
      </c>
      <c r="S87" s="9">
        <f>IF(A87="","",IF(P87="","À suivre",IF(P87&lt;=O87,"Oui","Non")))</f>
        <v/>
      </c>
      <c r="T87" s="8" t="n"/>
      <c r="U87" s="4" t="n"/>
      <c r="V87" s="10">
        <f>IF(A87="","",IFERROR(VLOOKUP(H87,'Référentiels'!$A$2:$B$4,2,FALSE),0))</f>
        <v/>
      </c>
      <c r="W87" s="10">
        <f>IF(A87="","",R87-V87)</f>
        <v/>
      </c>
    </row>
    <row r="88" ht="34" customHeight="1">
      <c r="A88" s="2" t="n"/>
      <c r="B88" s="3" t="n"/>
      <c r="C88" s="2" t="n"/>
      <c r="D88" s="2" t="n"/>
      <c r="E88" s="2" t="n"/>
      <c r="F88" s="2" t="n"/>
      <c r="G88" s="4" t="n"/>
      <c r="H88" s="2" t="n"/>
      <c r="I88" s="5" t="n"/>
      <c r="J88" s="2" t="n"/>
      <c r="K88" s="4" t="n"/>
      <c r="L88" s="3" t="n"/>
      <c r="M88" s="4" t="n"/>
      <c r="N88" s="4" t="n"/>
      <c r="O88" s="3" t="n"/>
      <c r="P88" s="3" t="n"/>
      <c r="Q88" s="6">
        <f>IF(A88="","",IF(P88&lt;&gt;"","Clôturé",IF(O88&lt;TODAY(),"En retard",IF(L88&lt;&gt;"","En cours","Ouvert"))))</f>
        <v/>
      </c>
      <c r="R88" s="7">
        <f>IF(A88="","",IF(P88&lt;&gt;"",P88-B88,TODAY()-B88))</f>
        <v/>
      </c>
      <c r="S88" s="6">
        <f>IF(A88="","",IF(P88="","À suivre",IF(P88&lt;=O88,"Oui","Non")))</f>
        <v/>
      </c>
      <c r="T88" s="8" t="n"/>
      <c r="U88" s="4" t="n"/>
      <c r="V88" s="7">
        <f>IF(A88="","",IFERROR(VLOOKUP(H88,'Référentiels'!$A$2:$B$4,2,FALSE),0))</f>
        <v/>
      </c>
      <c r="W88" s="7">
        <f>IF(A88="","",R88-V88)</f>
        <v/>
      </c>
    </row>
    <row r="89" ht="34" customHeight="1">
      <c r="A89" s="2" t="n"/>
      <c r="B89" s="3" t="n"/>
      <c r="C89" s="2" t="n"/>
      <c r="D89" s="2" t="n"/>
      <c r="E89" s="2" t="n"/>
      <c r="F89" s="2" t="n"/>
      <c r="G89" s="4" t="n"/>
      <c r="H89" s="2" t="n"/>
      <c r="I89" s="5" t="n"/>
      <c r="J89" s="2" t="n"/>
      <c r="K89" s="4" t="n"/>
      <c r="L89" s="3" t="n"/>
      <c r="M89" s="4" t="n"/>
      <c r="N89" s="4" t="n"/>
      <c r="O89" s="3" t="n"/>
      <c r="P89" s="3" t="n"/>
      <c r="Q89" s="9">
        <f>IF(A89="","",IF(P89&lt;&gt;"","Clôturé",IF(O89&lt;TODAY(),"En retard",IF(L89&lt;&gt;"","En cours","Ouvert"))))</f>
        <v/>
      </c>
      <c r="R89" s="10">
        <f>IF(A89="","",IF(P89&lt;&gt;"",P89-B89,TODAY()-B89))</f>
        <v/>
      </c>
      <c r="S89" s="9">
        <f>IF(A89="","",IF(P89="","À suivre",IF(P89&lt;=O89,"Oui","Non")))</f>
        <v/>
      </c>
      <c r="T89" s="8" t="n"/>
      <c r="U89" s="4" t="n"/>
      <c r="V89" s="10">
        <f>IF(A89="","",IFERROR(VLOOKUP(H89,'Référentiels'!$A$2:$B$4,2,FALSE),0))</f>
        <v/>
      </c>
      <c r="W89" s="10">
        <f>IF(A89="","",R89-V89)</f>
        <v/>
      </c>
    </row>
    <row r="90" ht="34" customHeight="1">
      <c r="A90" s="2" t="n"/>
      <c r="B90" s="3" t="n"/>
      <c r="C90" s="2" t="n"/>
      <c r="D90" s="2" t="n"/>
      <c r="E90" s="2" t="n"/>
      <c r="F90" s="2" t="n"/>
      <c r="G90" s="4" t="n"/>
      <c r="H90" s="2" t="n"/>
      <c r="I90" s="5" t="n"/>
      <c r="J90" s="2" t="n"/>
      <c r="K90" s="4" t="n"/>
      <c r="L90" s="3" t="n"/>
      <c r="M90" s="4" t="n"/>
      <c r="N90" s="4" t="n"/>
      <c r="O90" s="3" t="n"/>
      <c r="P90" s="3" t="n"/>
      <c r="Q90" s="6">
        <f>IF(A90="","",IF(P90&lt;&gt;"","Clôturé",IF(O90&lt;TODAY(),"En retard",IF(L90&lt;&gt;"","En cours","Ouvert"))))</f>
        <v/>
      </c>
      <c r="R90" s="7">
        <f>IF(A90="","",IF(P90&lt;&gt;"",P90-B90,TODAY()-B90))</f>
        <v/>
      </c>
      <c r="S90" s="6">
        <f>IF(A90="","",IF(P90="","À suivre",IF(P90&lt;=O90,"Oui","Non")))</f>
        <v/>
      </c>
      <c r="T90" s="8" t="n"/>
      <c r="U90" s="4" t="n"/>
      <c r="V90" s="7">
        <f>IF(A90="","",IFERROR(VLOOKUP(H90,'Référentiels'!$A$2:$B$4,2,FALSE),0))</f>
        <v/>
      </c>
      <c r="W90" s="7">
        <f>IF(A90="","",R90-V90)</f>
        <v/>
      </c>
    </row>
    <row r="91" ht="34" customHeight="1">
      <c r="A91" s="2" t="n"/>
      <c r="B91" s="3" t="n"/>
      <c r="C91" s="2" t="n"/>
      <c r="D91" s="2" t="n"/>
      <c r="E91" s="2" t="n"/>
      <c r="F91" s="2" t="n"/>
      <c r="G91" s="4" t="n"/>
      <c r="H91" s="2" t="n"/>
      <c r="I91" s="5" t="n"/>
      <c r="J91" s="2" t="n"/>
      <c r="K91" s="4" t="n"/>
      <c r="L91" s="3" t="n"/>
      <c r="M91" s="4" t="n"/>
      <c r="N91" s="4" t="n"/>
      <c r="O91" s="3" t="n"/>
      <c r="P91" s="3" t="n"/>
      <c r="Q91" s="9">
        <f>IF(A91="","",IF(P91&lt;&gt;"","Clôturé",IF(O91&lt;TODAY(),"En retard",IF(L91&lt;&gt;"","En cours","Ouvert"))))</f>
        <v/>
      </c>
      <c r="R91" s="10">
        <f>IF(A91="","",IF(P91&lt;&gt;"",P91-B91,TODAY()-B91))</f>
        <v/>
      </c>
      <c r="S91" s="9">
        <f>IF(A91="","",IF(P91="","À suivre",IF(P91&lt;=O91,"Oui","Non")))</f>
        <v/>
      </c>
      <c r="T91" s="8" t="n"/>
      <c r="U91" s="4" t="n"/>
      <c r="V91" s="10">
        <f>IF(A91="","",IFERROR(VLOOKUP(H91,'Référentiels'!$A$2:$B$4,2,FALSE),0))</f>
        <v/>
      </c>
      <c r="W91" s="10">
        <f>IF(A91="","",R91-V91)</f>
        <v/>
      </c>
    </row>
    <row r="92" ht="34" customHeight="1">
      <c r="A92" s="2" t="n"/>
      <c r="B92" s="3" t="n"/>
      <c r="C92" s="2" t="n"/>
      <c r="D92" s="2" t="n"/>
      <c r="E92" s="2" t="n"/>
      <c r="F92" s="2" t="n"/>
      <c r="G92" s="4" t="n"/>
      <c r="H92" s="2" t="n"/>
      <c r="I92" s="5" t="n"/>
      <c r="J92" s="2" t="n"/>
      <c r="K92" s="4" t="n"/>
      <c r="L92" s="3" t="n"/>
      <c r="M92" s="4" t="n"/>
      <c r="N92" s="4" t="n"/>
      <c r="O92" s="3" t="n"/>
      <c r="P92" s="3" t="n"/>
      <c r="Q92" s="6">
        <f>IF(A92="","",IF(P92&lt;&gt;"","Clôturé",IF(O92&lt;TODAY(),"En retard",IF(L92&lt;&gt;"","En cours","Ouvert"))))</f>
        <v/>
      </c>
      <c r="R92" s="7">
        <f>IF(A92="","",IF(P92&lt;&gt;"",P92-B92,TODAY()-B92))</f>
        <v/>
      </c>
      <c r="S92" s="6">
        <f>IF(A92="","",IF(P92="","À suivre",IF(P92&lt;=O92,"Oui","Non")))</f>
        <v/>
      </c>
      <c r="T92" s="8" t="n"/>
      <c r="U92" s="4" t="n"/>
      <c r="V92" s="7">
        <f>IF(A92="","",IFERROR(VLOOKUP(H92,'Référentiels'!$A$2:$B$4,2,FALSE),0))</f>
        <v/>
      </c>
      <c r="W92" s="7">
        <f>IF(A92="","",R92-V92)</f>
        <v/>
      </c>
    </row>
    <row r="93" ht="34" customHeight="1">
      <c r="A93" s="2" t="n"/>
      <c r="B93" s="3" t="n"/>
      <c r="C93" s="2" t="n"/>
      <c r="D93" s="2" t="n"/>
      <c r="E93" s="2" t="n"/>
      <c r="F93" s="2" t="n"/>
      <c r="G93" s="4" t="n"/>
      <c r="H93" s="2" t="n"/>
      <c r="I93" s="5" t="n"/>
      <c r="J93" s="2" t="n"/>
      <c r="K93" s="4" t="n"/>
      <c r="L93" s="3" t="n"/>
      <c r="M93" s="4" t="n"/>
      <c r="N93" s="4" t="n"/>
      <c r="O93" s="3" t="n"/>
      <c r="P93" s="3" t="n"/>
      <c r="Q93" s="9">
        <f>IF(A93="","",IF(P93&lt;&gt;"","Clôturé",IF(O93&lt;TODAY(),"En retard",IF(L93&lt;&gt;"","En cours","Ouvert"))))</f>
        <v/>
      </c>
      <c r="R93" s="10">
        <f>IF(A93="","",IF(P93&lt;&gt;"",P93-B93,TODAY()-B93))</f>
        <v/>
      </c>
      <c r="S93" s="9">
        <f>IF(A93="","",IF(P93="","À suivre",IF(P93&lt;=O93,"Oui","Non")))</f>
        <v/>
      </c>
      <c r="T93" s="8" t="n"/>
      <c r="U93" s="4" t="n"/>
      <c r="V93" s="10">
        <f>IF(A93="","",IFERROR(VLOOKUP(H93,'Référentiels'!$A$2:$B$4,2,FALSE),0))</f>
        <v/>
      </c>
      <c r="W93" s="10">
        <f>IF(A93="","",R93-V93)</f>
        <v/>
      </c>
    </row>
    <row r="94" ht="34" customHeight="1">
      <c r="A94" s="2" t="n"/>
      <c r="B94" s="3" t="n"/>
      <c r="C94" s="2" t="n"/>
      <c r="D94" s="2" t="n"/>
      <c r="E94" s="2" t="n"/>
      <c r="F94" s="2" t="n"/>
      <c r="G94" s="4" t="n"/>
      <c r="H94" s="2" t="n"/>
      <c r="I94" s="5" t="n"/>
      <c r="J94" s="2" t="n"/>
      <c r="K94" s="4" t="n"/>
      <c r="L94" s="3" t="n"/>
      <c r="M94" s="4" t="n"/>
      <c r="N94" s="4" t="n"/>
      <c r="O94" s="3" t="n"/>
      <c r="P94" s="3" t="n"/>
      <c r="Q94" s="6">
        <f>IF(A94="","",IF(P94&lt;&gt;"","Clôturé",IF(O94&lt;TODAY(),"En retard",IF(L94&lt;&gt;"","En cours","Ouvert"))))</f>
        <v/>
      </c>
      <c r="R94" s="7">
        <f>IF(A94="","",IF(P94&lt;&gt;"",P94-B94,TODAY()-B94))</f>
        <v/>
      </c>
      <c r="S94" s="6">
        <f>IF(A94="","",IF(P94="","À suivre",IF(P94&lt;=O94,"Oui","Non")))</f>
        <v/>
      </c>
      <c r="T94" s="8" t="n"/>
      <c r="U94" s="4" t="n"/>
      <c r="V94" s="7">
        <f>IF(A94="","",IFERROR(VLOOKUP(H94,'Référentiels'!$A$2:$B$4,2,FALSE),0))</f>
        <v/>
      </c>
      <c r="W94" s="7">
        <f>IF(A94="","",R94-V94)</f>
        <v/>
      </c>
    </row>
    <row r="95" ht="34" customHeight="1">
      <c r="A95" s="2" t="n"/>
      <c r="B95" s="3" t="n"/>
      <c r="C95" s="2" t="n"/>
      <c r="D95" s="2" t="n"/>
      <c r="E95" s="2" t="n"/>
      <c r="F95" s="2" t="n"/>
      <c r="G95" s="4" t="n"/>
      <c r="H95" s="2" t="n"/>
      <c r="I95" s="5" t="n"/>
      <c r="J95" s="2" t="n"/>
      <c r="K95" s="4" t="n"/>
      <c r="L95" s="3" t="n"/>
      <c r="M95" s="4" t="n"/>
      <c r="N95" s="4" t="n"/>
      <c r="O95" s="3" t="n"/>
      <c r="P95" s="3" t="n"/>
      <c r="Q95" s="9">
        <f>IF(A95="","",IF(P95&lt;&gt;"","Clôturé",IF(O95&lt;TODAY(),"En retard",IF(L95&lt;&gt;"","En cours","Ouvert"))))</f>
        <v/>
      </c>
      <c r="R95" s="10">
        <f>IF(A95="","",IF(P95&lt;&gt;"",P95-B95,TODAY()-B95))</f>
        <v/>
      </c>
      <c r="S95" s="9">
        <f>IF(A95="","",IF(P95="","À suivre",IF(P95&lt;=O95,"Oui","Non")))</f>
        <v/>
      </c>
      <c r="T95" s="8" t="n"/>
      <c r="U95" s="4" t="n"/>
      <c r="V95" s="10">
        <f>IF(A95="","",IFERROR(VLOOKUP(H95,'Référentiels'!$A$2:$B$4,2,FALSE),0))</f>
        <v/>
      </c>
      <c r="W95" s="10">
        <f>IF(A95="","",R95-V95)</f>
        <v/>
      </c>
    </row>
    <row r="96" ht="34" customHeight="1">
      <c r="A96" s="2" t="n"/>
      <c r="B96" s="3" t="n"/>
      <c r="C96" s="2" t="n"/>
      <c r="D96" s="2" t="n"/>
      <c r="E96" s="2" t="n"/>
      <c r="F96" s="2" t="n"/>
      <c r="G96" s="4" t="n"/>
      <c r="H96" s="2" t="n"/>
      <c r="I96" s="5" t="n"/>
      <c r="J96" s="2" t="n"/>
      <c r="K96" s="4" t="n"/>
      <c r="L96" s="3" t="n"/>
      <c r="M96" s="4" t="n"/>
      <c r="N96" s="4" t="n"/>
      <c r="O96" s="3" t="n"/>
      <c r="P96" s="3" t="n"/>
      <c r="Q96" s="6">
        <f>IF(A96="","",IF(P96&lt;&gt;"","Clôturé",IF(O96&lt;TODAY(),"En retard",IF(L96&lt;&gt;"","En cours","Ouvert"))))</f>
        <v/>
      </c>
      <c r="R96" s="7">
        <f>IF(A96="","",IF(P96&lt;&gt;"",P96-B96,TODAY()-B96))</f>
        <v/>
      </c>
      <c r="S96" s="6">
        <f>IF(A96="","",IF(P96="","À suivre",IF(P96&lt;=O96,"Oui","Non")))</f>
        <v/>
      </c>
      <c r="T96" s="8" t="n"/>
      <c r="U96" s="4" t="n"/>
      <c r="V96" s="7">
        <f>IF(A96="","",IFERROR(VLOOKUP(H96,'Référentiels'!$A$2:$B$4,2,FALSE),0))</f>
        <v/>
      </c>
      <c r="W96" s="7">
        <f>IF(A96="","",R96-V96)</f>
        <v/>
      </c>
    </row>
    <row r="97" ht="34" customHeight="1">
      <c r="A97" s="2" t="n"/>
      <c r="B97" s="3" t="n"/>
      <c r="C97" s="2" t="n"/>
      <c r="D97" s="2" t="n"/>
      <c r="E97" s="2" t="n"/>
      <c r="F97" s="2" t="n"/>
      <c r="G97" s="4" t="n"/>
      <c r="H97" s="2" t="n"/>
      <c r="I97" s="5" t="n"/>
      <c r="J97" s="2" t="n"/>
      <c r="K97" s="4" t="n"/>
      <c r="L97" s="3" t="n"/>
      <c r="M97" s="4" t="n"/>
      <c r="N97" s="4" t="n"/>
      <c r="O97" s="3" t="n"/>
      <c r="P97" s="3" t="n"/>
      <c r="Q97" s="9">
        <f>IF(A97="","",IF(P97&lt;&gt;"","Clôturé",IF(O97&lt;TODAY(),"En retard",IF(L97&lt;&gt;"","En cours","Ouvert"))))</f>
        <v/>
      </c>
      <c r="R97" s="10">
        <f>IF(A97="","",IF(P97&lt;&gt;"",P97-B97,TODAY()-B97))</f>
        <v/>
      </c>
      <c r="S97" s="9">
        <f>IF(A97="","",IF(P97="","À suivre",IF(P97&lt;=O97,"Oui","Non")))</f>
        <v/>
      </c>
      <c r="T97" s="8" t="n"/>
      <c r="U97" s="4" t="n"/>
      <c r="V97" s="10">
        <f>IF(A97="","",IFERROR(VLOOKUP(H97,'Référentiels'!$A$2:$B$4,2,FALSE),0))</f>
        <v/>
      </c>
      <c r="W97" s="10">
        <f>IF(A97="","",R97-V97)</f>
        <v/>
      </c>
    </row>
    <row r="98" ht="34" customHeight="1">
      <c r="A98" s="2" t="n"/>
      <c r="B98" s="3" t="n"/>
      <c r="C98" s="2" t="n"/>
      <c r="D98" s="2" t="n"/>
      <c r="E98" s="2" t="n"/>
      <c r="F98" s="2" t="n"/>
      <c r="G98" s="4" t="n"/>
      <c r="H98" s="2" t="n"/>
      <c r="I98" s="5" t="n"/>
      <c r="J98" s="2" t="n"/>
      <c r="K98" s="4" t="n"/>
      <c r="L98" s="3" t="n"/>
      <c r="M98" s="4" t="n"/>
      <c r="N98" s="4" t="n"/>
      <c r="O98" s="3" t="n"/>
      <c r="P98" s="3" t="n"/>
      <c r="Q98" s="6">
        <f>IF(A98="","",IF(P98&lt;&gt;"","Clôturé",IF(O98&lt;TODAY(),"En retard",IF(L98&lt;&gt;"","En cours","Ouvert"))))</f>
        <v/>
      </c>
      <c r="R98" s="7">
        <f>IF(A98="","",IF(P98&lt;&gt;"",P98-B98,TODAY()-B98))</f>
        <v/>
      </c>
      <c r="S98" s="6">
        <f>IF(A98="","",IF(P98="","À suivre",IF(P98&lt;=O98,"Oui","Non")))</f>
        <v/>
      </c>
      <c r="T98" s="8" t="n"/>
      <c r="U98" s="4" t="n"/>
      <c r="V98" s="7">
        <f>IF(A98="","",IFERROR(VLOOKUP(H98,'Référentiels'!$A$2:$B$4,2,FALSE),0))</f>
        <v/>
      </c>
      <c r="W98" s="7">
        <f>IF(A98="","",R98-V98)</f>
        <v/>
      </c>
    </row>
    <row r="99" ht="34" customHeight="1">
      <c r="A99" s="2" t="n"/>
      <c r="B99" s="3" t="n"/>
      <c r="C99" s="2" t="n"/>
      <c r="D99" s="2" t="n"/>
      <c r="E99" s="2" t="n"/>
      <c r="F99" s="2" t="n"/>
      <c r="G99" s="4" t="n"/>
      <c r="H99" s="2" t="n"/>
      <c r="I99" s="5" t="n"/>
      <c r="J99" s="2" t="n"/>
      <c r="K99" s="4" t="n"/>
      <c r="L99" s="3" t="n"/>
      <c r="M99" s="4" t="n"/>
      <c r="N99" s="4" t="n"/>
      <c r="O99" s="3" t="n"/>
      <c r="P99" s="3" t="n"/>
      <c r="Q99" s="9">
        <f>IF(A99="","",IF(P99&lt;&gt;"","Clôturé",IF(O99&lt;TODAY(),"En retard",IF(L99&lt;&gt;"","En cours","Ouvert"))))</f>
        <v/>
      </c>
      <c r="R99" s="10">
        <f>IF(A99="","",IF(P99&lt;&gt;"",P99-B99,TODAY()-B99))</f>
        <v/>
      </c>
      <c r="S99" s="9">
        <f>IF(A99="","",IF(P99="","À suivre",IF(P99&lt;=O99,"Oui","Non")))</f>
        <v/>
      </c>
      <c r="T99" s="8" t="n"/>
      <c r="U99" s="4" t="n"/>
      <c r="V99" s="10">
        <f>IF(A99="","",IFERROR(VLOOKUP(H99,'Référentiels'!$A$2:$B$4,2,FALSE),0))</f>
        <v/>
      </c>
      <c r="W99" s="10">
        <f>IF(A99="","",R99-V99)</f>
        <v/>
      </c>
    </row>
    <row r="100" ht="34" customHeight="1">
      <c r="A100" s="2" t="n"/>
      <c r="B100" s="3" t="n"/>
      <c r="C100" s="2" t="n"/>
      <c r="D100" s="2" t="n"/>
      <c r="E100" s="2" t="n"/>
      <c r="F100" s="2" t="n"/>
      <c r="G100" s="4" t="n"/>
      <c r="H100" s="2" t="n"/>
      <c r="I100" s="5" t="n"/>
      <c r="J100" s="2" t="n"/>
      <c r="K100" s="4" t="n"/>
      <c r="L100" s="3" t="n"/>
      <c r="M100" s="4" t="n"/>
      <c r="N100" s="4" t="n"/>
      <c r="O100" s="3" t="n"/>
      <c r="P100" s="3" t="n"/>
      <c r="Q100" s="6">
        <f>IF(A100="","",IF(P100&lt;&gt;"","Clôturé",IF(O100&lt;TODAY(),"En retard",IF(L100&lt;&gt;"","En cours","Ouvert"))))</f>
        <v/>
      </c>
      <c r="R100" s="7">
        <f>IF(A100="","",IF(P100&lt;&gt;"",P100-B100,TODAY()-B100))</f>
        <v/>
      </c>
      <c r="S100" s="6">
        <f>IF(A100="","",IF(P100="","À suivre",IF(P100&lt;=O100,"Oui","Non")))</f>
        <v/>
      </c>
      <c r="T100" s="8" t="n"/>
      <c r="U100" s="4" t="n"/>
      <c r="V100" s="7">
        <f>IF(A100="","",IFERROR(VLOOKUP(H100,'Référentiels'!$A$2:$B$4,2,FALSE),0))</f>
        <v/>
      </c>
      <c r="W100" s="7">
        <f>IF(A100="","",R100-V100)</f>
        <v/>
      </c>
    </row>
    <row r="101" ht="34" customHeight="1">
      <c r="A101" s="2" t="n"/>
      <c r="B101" s="3" t="n"/>
      <c r="C101" s="2" t="n"/>
      <c r="D101" s="2" t="n"/>
      <c r="E101" s="2" t="n"/>
      <c r="F101" s="2" t="n"/>
      <c r="G101" s="4" t="n"/>
      <c r="H101" s="2" t="n"/>
      <c r="I101" s="5" t="n"/>
      <c r="J101" s="2" t="n"/>
      <c r="K101" s="4" t="n"/>
      <c r="L101" s="3" t="n"/>
      <c r="M101" s="4" t="n"/>
      <c r="N101" s="4" t="n"/>
      <c r="O101" s="3" t="n"/>
      <c r="P101" s="3" t="n"/>
      <c r="Q101" s="9">
        <f>IF(A101="","",IF(P101&lt;&gt;"","Clôturé",IF(O101&lt;TODAY(),"En retard",IF(L101&lt;&gt;"","En cours","Ouvert"))))</f>
        <v/>
      </c>
      <c r="R101" s="10">
        <f>IF(A101="","",IF(P101&lt;&gt;"",P101-B101,TODAY()-B101))</f>
        <v/>
      </c>
      <c r="S101" s="9">
        <f>IF(A101="","",IF(P101="","À suivre",IF(P101&lt;=O101,"Oui","Non")))</f>
        <v/>
      </c>
      <c r="T101" s="8" t="n"/>
      <c r="U101" s="4" t="n"/>
      <c r="V101" s="10">
        <f>IF(A101="","",IFERROR(VLOOKUP(H101,'Référentiels'!$A$2:$B$4,2,FALSE),0))</f>
        <v/>
      </c>
      <c r="W101" s="10">
        <f>IF(A101="","",R101-V101)</f>
        <v/>
      </c>
    </row>
  </sheetData>
  <autoFilter ref="A1:W101"/>
  <conditionalFormatting sqref="H2:H101">
    <cfRule type="expression" priority="1" dxfId="0">
      <formula>$H2="Critique"</formula>
    </cfRule>
    <cfRule type="expression" priority="2" dxfId="1">
      <formula>$H2="Majeure"</formula>
    </cfRule>
  </conditionalFormatting>
  <conditionalFormatting sqref="Q2:Q101">
    <cfRule type="expression" priority="3" dxfId="0">
      <formula>$Q2="En retard"</formula>
    </cfRule>
    <cfRule type="expression" priority="4" dxfId="2">
      <formula>$Q2="Clôturé"</formula>
    </cfRule>
  </conditionalFormatting>
  <conditionalFormatting sqref="S2:S101">
    <cfRule type="expression" priority="5" dxfId="2">
      <formula>$S2="Oui"</formula>
    </cfRule>
    <cfRule type="expression" priority="6" dxfId="0">
      <formula>$S2="Non"</formula>
    </cfRule>
  </conditionalFormatting>
  <conditionalFormatting sqref="W2:W101">
    <cfRule type="expression" priority="7" dxfId="0">
      <formula>AND($A2&lt;&gt;"",$W2&gt;0)</formula>
    </cfRule>
    <cfRule type="expression" priority="8" dxfId="2">
      <formula>AND($A2&lt;&gt;"",$W2&lt;=0)</formula>
    </cfRule>
  </conditionalFormatting>
  <dataValidations count="8">
    <dataValidation sqref="H2:H101" showErrorMessage="1" showInputMessage="1" allowBlank="1" type="list">
      <formula1>='Référentiels'!$A$2:$A$4</formula1>
    </dataValidation>
    <dataValidation sqref="C2:C101" showErrorMessage="1" showInputMessage="1" allowBlank="1" type="list">
      <formula1>='Référentiels'!$F$2:$F$6</formula1>
    </dataValidation>
    <dataValidation sqref="D2:D101" showErrorMessage="1" showInputMessage="1" allowBlank="1" type="list">
      <formula1>='Référentiels'!$H$2:$H$6</formula1>
    </dataValidation>
    <dataValidation sqref="E2:E101" showErrorMessage="1" showInputMessage="1" allowBlank="1" type="list">
      <formula1>='Référentiels'!$L$2:$L$6</formula1>
    </dataValidation>
    <dataValidation sqref="J2:J101" showErrorMessage="1" showInputMessage="1" allowBlank="1" type="list">
      <formula1>='Référentiels'!$J$2:$J$10</formula1>
    </dataValidation>
    <dataValidation sqref="Q2:Q101" showErrorMessage="1" showInputMessage="1" allowBlank="1" type="list">
      <formula1>='Référentiels'!$D$2:$D$5</formula1>
    </dataValidation>
    <dataValidation sqref="I2:I101" showErrorMessage="1" showInputMessage="1" allowBlank="1" type="whole" operator="greaterThanOrEqual">
      <formula1>0</formula1>
    </dataValidation>
    <dataValidation sqref="T2:T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16" customWidth="1" min="4" max="4"/>
    <col width="18" customWidth="1" min="5" max="5"/>
    <col width="16" customWidth="1" min="7" max="7"/>
    <col width="18" customWidth="1" min="8" max="8"/>
    <col width="13" customWidth="1" min="10" max="10"/>
    <col hidden="1" width="15" customWidth="1" min="11" max="11"/>
    <col width="18" customWidth="1" min="12" max="12"/>
  </cols>
  <sheetData>
    <row r="1" ht="30" customHeight="1">
      <c r="A1" s="11" t="inlineStr">
        <is>
          <t>Tableau de bord QRQC — Suivi qualité</t>
        </is>
      </c>
    </row>
    <row r="3">
      <c r="A3" s="12" t="inlineStr">
        <is>
          <t>Indicateur</t>
        </is>
      </c>
      <c r="B3" s="12" t="inlineStr">
        <is>
          <t>Valeur</t>
        </is>
      </c>
    </row>
    <row r="4">
      <c r="A4" s="13" t="inlineStr">
        <is>
          <t>Nombre total de QRQC</t>
        </is>
      </c>
      <c r="B4" s="14">
        <f>COUNTA('Registre QRQC'!$A$2:$A$101)</f>
        <v/>
      </c>
    </row>
    <row r="5">
      <c r="A5" s="13" t="inlineStr">
        <is>
          <t>QRQC ouverts / en cours</t>
        </is>
      </c>
      <c r="B5" s="14">
        <f>COUNTIF('Registre QRQC'!$Q$2:$Q$101,"Ouvert")+COUNTIF('Registre QRQC'!$Q$2:$Q$101,"En cours")</f>
        <v/>
      </c>
    </row>
    <row r="6">
      <c r="A6" s="13" t="inlineStr">
        <is>
          <t>QRQC en retard</t>
        </is>
      </c>
      <c r="B6" s="15">
        <f>COUNTIF('Registre QRQC'!$Q$2:$Q$101,"En retard")</f>
        <v/>
      </c>
    </row>
    <row r="7">
      <c r="A7" s="13" t="inlineStr">
        <is>
          <t>Taux de clôture</t>
        </is>
      </c>
      <c r="B7" s="16">
        <f>IFERROR(COUNTIF('Registre QRQC'!$Q$2:$Q$101,"Clôturé")/COUNTA('Registre QRQC'!$A$2:$A$101),0)</f>
        <v/>
      </c>
    </row>
    <row r="8">
      <c r="A8" s="13" t="inlineStr">
        <is>
          <t>Taux de clôture dans les délais</t>
        </is>
      </c>
      <c r="B8" s="16">
        <f>IFERROR(COUNTIF('Registre QRQC'!$S$2:$S$101,"Oui")/(COUNTIF('Registre QRQC'!$S$2:$S$101,"Oui")+COUNTIF('Registre QRQC'!$S$2:$S$101,"Non")),0)</f>
        <v/>
      </c>
    </row>
    <row r="9">
      <c r="A9" s="13" t="inlineStr">
        <is>
          <t>Délai moyen de clôture</t>
        </is>
      </c>
      <c r="B9" s="14">
        <f>IFERROR(AVERAGE('Registre QRQC'!$R$2:$R$101),0)</f>
        <v/>
      </c>
    </row>
    <row r="10">
      <c r="A10" s="13" t="inlineStr">
        <is>
          <t>Quantité totale concernée</t>
        </is>
      </c>
      <c r="B10" s="14">
        <f>SUM('Registre QRQC'!$I$2:$I$101)</f>
        <v/>
      </c>
    </row>
    <row r="11">
      <c r="A11" s="13" t="inlineStr">
        <is>
          <t>Coût total estimé</t>
        </is>
      </c>
      <c r="B11" s="17">
        <f>SUM('Registre QRQC'!$T$2:$T$101)</f>
        <v/>
      </c>
    </row>
    <row r="14">
      <c r="A14" s="12" t="inlineStr">
        <is>
          <t>Gravité</t>
        </is>
      </c>
      <c r="B14" s="12" t="inlineStr">
        <is>
          <t>Nombre de QRQC</t>
        </is>
      </c>
      <c r="D14" s="12" t="inlineStr">
        <is>
          <t>Statut</t>
        </is>
      </c>
      <c r="E14" s="12" t="inlineStr">
        <is>
          <t>Nombre de QRQC</t>
        </is>
      </c>
      <c r="G14" s="12" t="inlineStr">
        <is>
          <t>Site</t>
        </is>
      </c>
      <c r="H14" s="12" t="inlineStr">
        <is>
          <t>Nombre de QRQC</t>
        </is>
      </c>
      <c r="J14" s="12" t="inlineStr">
        <is>
          <t>Mois</t>
        </is>
      </c>
      <c r="K14" s="12" t="inlineStr">
        <is>
          <t>Fin de période</t>
        </is>
      </c>
      <c r="L14" s="12" t="inlineStr">
        <is>
          <t>QRQC détectés</t>
        </is>
      </c>
    </row>
    <row r="15">
      <c r="A15" s="18" t="inlineStr">
        <is>
          <t>Critique</t>
        </is>
      </c>
      <c r="B15" s="18">
        <f>COUNTIF('Registre QRQC'!$H$2:$H$101,A15)</f>
        <v/>
      </c>
      <c r="D15" s="18" t="inlineStr">
        <is>
          <t>Ouvert</t>
        </is>
      </c>
      <c r="E15" s="18">
        <f>COUNTIF('Registre QRQC'!$Q$2:$Q$101,D15)</f>
        <v/>
      </c>
      <c r="G15" s="18" t="inlineStr">
        <is>
          <t>Paris</t>
        </is>
      </c>
      <c r="H15" s="18">
        <f>COUNTIF('Registre QRQC'!$C$2:$C$101,G15)</f>
        <v/>
      </c>
      <c r="J15" s="19" t="n">
        <v>46023</v>
      </c>
      <c r="K15" s="20" t="n">
        <v>46053</v>
      </c>
      <c r="L15" s="18">
        <f>COUNTIFS('Registre QRQC'!$B$2:$B$101,"&gt;="&amp;J15,'Registre QRQC'!$B$2:$B$101,"&lt;="&amp;K15)</f>
        <v/>
      </c>
    </row>
    <row r="16">
      <c r="A16" s="21" t="inlineStr">
        <is>
          <t>Majeure</t>
        </is>
      </c>
      <c r="B16" s="21">
        <f>COUNTIF('Registre QRQC'!$H$2:$H$101,A16)</f>
        <v/>
      </c>
      <c r="D16" s="21" t="inlineStr">
        <is>
          <t>En cours</t>
        </is>
      </c>
      <c r="E16" s="21">
        <f>COUNTIF('Registre QRQC'!$Q$2:$Q$101,D16)</f>
        <v/>
      </c>
      <c r="G16" s="21" t="inlineStr">
        <is>
          <t>Lyon</t>
        </is>
      </c>
      <c r="H16" s="21">
        <f>COUNTIF('Registre QRQC'!$C$2:$C$101,G16)</f>
        <v/>
      </c>
      <c r="J16" s="22" t="n">
        <v>46054</v>
      </c>
      <c r="K16" s="23" t="n">
        <v>46081</v>
      </c>
      <c r="L16" s="21">
        <f>COUNTIFS('Registre QRQC'!$B$2:$B$101,"&gt;="&amp;J16,'Registre QRQC'!$B$2:$B$101,"&lt;="&amp;K16)</f>
        <v/>
      </c>
    </row>
    <row r="17">
      <c r="A17" s="18" t="inlineStr">
        <is>
          <t>Mineure</t>
        </is>
      </c>
      <c r="B17" s="18">
        <f>COUNTIF('Registre QRQC'!$H$2:$H$101,A17)</f>
        <v/>
      </c>
      <c r="D17" s="18" t="inlineStr">
        <is>
          <t>Clôturé</t>
        </is>
      </c>
      <c r="E17" s="18">
        <f>COUNTIF('Registre QRQC'!$Q$2:$Q$101,D17)</f>
        <v/>
      </c>
      <c r="G17" s="18" t="inlineStr">
        <is>
          <t>Toulouse</t>
        </is>
      </c>
      <c r="H17" s="18">
        <f>COUNTIF('Registre QRQC'!$C$2:$C$101,G17)</f>
        <v/>
      </c>
      <c r="J17" s="19" t="n">
        <v>46082</v>
      </c>
      <c r="K17" s="20" t="n">
        <v>46112</v>
      </c>
      <c r="L17" s="18">
        <f>COUNTIFS('Registre QRQC'!$B$2:$B$101,"&gt;="&amp;J17,'Registre QRQC'!$B$2:$B$101,"&lt;="&amp;K17)</f>
        <v/>
      </c>
    </row>
    <row r="18">
      <c r="D18" s="21" t="inlineStr">
        <is>
          <t>En retard</t>
        </is>
      </c>
      <c r="E18" s="21">
        <f>COUNTIF('Registre QRQC'!$Q$2:$Q$101,D18)</f>
        <v/>
      </c>
      <c r="G18" s="21" t="inlineStr">
        <is>
          <t>Nantes</t>
        </is>
      </c>
      <c r="H18" s="21">
        <f>COUNTIF('Registre QRQC'!$C$2:$C$101,G18)</f>
        <v/>
      </c>
      <c r="J18" s="22" t="n">
        <v>46113</v>
      </c>
      <c r="K18" s="23" t="n">
        <v>46142</v>
      </c>
      <c r="L18" s="21">
        <f>COUNTIFS('Registre QRQC'!$B$2:$B$101,"&gt;="&amp;J18,'Registre QRQC'!$B$2:$B$101,"&lt;="&amp;K18)</f>
        <v/>
      </c>
    </row>
    <row r="19">
      <c r="G19" s="18" t="inlineStr">
        <is>
          <t>Lille</t>
        </is>
      </c>
      <c r="H19" s="18">
        <f>COUNTIF('Registre QRQC'!$C$2:$C$101,G19)</f>
        <v/>
      </c>
      <c r="J19" s="19" t="n">
        <v>46143</v>
      </c>
      <c r="K19" s="20" t="n">
        <v>46173</v>
      </c>
      <c r="L19" s="18">
        <f>COUNTIFS('Registre QRQC'!$B$2:$B$101,"&gt;="&amp;J19,'Registre QRQC'!$B$2:$B$101,"&lt;="&amp;K19)</f>
        <v/>
      </c>
    </row>
    <row r="20">
      <c r="J20" s="22" t="n">
        <v>46174</v>
      </c>
      <c r="K20" s="23" t="n">
        <v>46203</v>
      </c>
      <c r="L20" s="21">
        <f>COUNTIFS('Registre QRQC'!$B$2:$B$101,"&gt;="&amp;J20,'Registre QRQC'!$B$2:$B$101,"&lt;="&amp;K20)</f>
        <v/>
      </c>
    </row>
    <row r="21">
      <c r="J21" s="19" t="n">
        <v>46204</v>
      </c>
      <c r="K21" s="20" t="n">
        <v>46234</v>
      </c>
      <c r="L21" s="18">
        <f>COUNTIFS('Registre QRQC'!$B$2:$B$101,"&gt;="&amp;J21,'Registre QRQC'!$B$2:$B$101,"&lt;="&amp;K21)</f>
        <v/>
      </c>
    </row>
    <row r="22">
      <c r="A22" s="12" t="inlineStr">
        <is>
          <t>Processus</t>
        </is>
      </c>
      <c r="B22" s="12" t="inlineStr">
        <is>
          <t>Délai moyen clôturé (jours)</t>
        </is>
      </c>
      <c r="J22" s="22" t="n">
        <v>46235</v>
      </c>
      <c r="K22" s="23" t="n">
        <v>46265</v>
      </c>
      <c r="L22" s="21">
        <f>COUNTIFS('Registre QRQC'!$B$2:$B$101,"&gt;="&amp;J22,'Registre QRQC'!$B$2:$B$101,"&lt;="&amp;K22)</f>
        <v/>
      </c>
    </row>
    <row r="23">
      <c r="A23" s="18" t="inlineStr">
        <is>
          <t>Usinage</t>
        </is>
      </c>
      <c r="B23" s="24">
        <f>IFERROR(SUMIFS('Registre QRQC'!$R$2:$R$101,'Registre QRQC'!$D$2:$D$101,A23,'Registre QRQC'!$P$2:$P$101,"&lt;&gt;")/COUNTIFS('Registre QRQC'!$D$2:$D$101,A23,'Registre QRQC'!$P$2:$P$101,"&lt;&gt;"),0)</f>
        <v/>
      </c>
      <c r="J23" s="19" t="n">
        <v>46266</v>
      </c>
      <c r="K23" s="20" t="n">
        <v>46295</v>
      </c>
      <c r="L23" s="18">
        <f>COUNTIFS('Registre QRQC'!$B$2:$B$101,"&gt;="&amp;J23,'Registre QRQC'!$B$2:$B$101,"&lt;="&amp;K23)</f>
        <v/>
      </c>
    </row>
    <row r="24">
      <c r="A24" s="21" t="inlineStr">
        <is>
          <t>Assemblage</t>
        </is>
      </c>
      <c r="B24" s="25">
        <f>IFERROR(SUMIFS('Registre QRQC'!$R$2:$R$101,'Registre QRQC'!$D$2:$D$101,A24,'Registre QRQC'!$P$2:$P$101,"&lt;&gt;")/COUNTIFS('Registre QRQC'!$D$2:$D$101,A24,'Registre QRQC'!$P$2:$P$101,"&lt;&gt;"),0)</f>
        <v/>
      </c>
      <c r="J24" s="22" t="n">
        <v>46296</v>
      </c>
      <c r="K24" s="23" t="n">
        <v>46326</v>
      </c>
      <c r="L24" s="21">
        <f>COUNTIFS('Registre QRQC'!$B$2:$B$101,"&gt;="&amp;J24,'Registre QRQC'!$B$2:$B$101,"&lt;="&amp;K24)</f>
        <v/>
      </c>
    </row>
    <row r="25">
      <c r="A25" s="18" t="inlineStr">
        <is>
          <t>Contrôle final</t>
        </is>
      </c>
      <c r="B25" s="24">
        <f>IFERROR(SUMIFS('Registre QRQC'!$R$2:$R$101,'Registre QRQC'!$D$2:$D$101,A25,'Registre QRQC'!$P$2:$P$101,"&lt;&gt;")/COUNTIFS('Registre QRQC'!$D$2:$D$101,A25,'Registre QRQC'!$P$2:$P$101,"&lt;&gt;"),0)</f>
        <v/>
      </c>
      <c r="J25" s="19" t="n">
        <v>46327</v>
      </c>
      <c r="K25" s="20" t="n">
        <v>46356</v>
      </c>
      <c r="L25" s="18">
        <f>COUNTIFS('Registre QRQC'!$B$2:$B$101,"&gt;="&amp;J25,'Registre QRQC'!$B$2:$B$101,"&lt;="&amp;K25)</f>
        <v/>
      </c>
    </row>
    <row r="26">
      <c r="A26" s="21" t="inlineStr">
        <is>
          <t>Logistique</t>
        </is>
      </c>
      <c r="B26" s="25">
        <f>IFERROR(SUMIFS('Registre QRQC'!$R$2:$R$101,'Registre QRQC'!$D$2:$D$101,A26,'Registre QRQC'!$P$2:$P$101,"&lt;&gt;")/COUNTIFS('Registre QRQC'!$D$2:$D$101,A26,'Registre QRQC'!$P$2:$P$101,"&lt;&gt;"),0)</f>
        <v/>
      </c>
      <c r="J26" s="22" t="n">
        <v>46357</v>
      </c>
      <c r="K26" s="23" t="n">
        <v>46387</v>
      </c>
      <c r="L26" s="21">
        <f>COUNTIFS('Registre QRQC'!$B$2:$B$101,"&gt;="&amp;J26,'Registre QRQC'!$B$2:$B$101,"&lt;="&amp;K26)</f>
        <v/>
      </c>
    </row>
    <row r="27">
      <c r="A27" s="18" t="inlineStr">
        <is>
          <t>Achats</t>
        </is>
      </c>
      <c r="B27" s="24">
        <f>IFERROR(SUMIFS('Registre QRQC'!$R$2:$R$101,'Registre QRQC'!$D$2:$D$101,A27,'Registre QRQC'!$P$2:$P$101,"&lt;&gt;")/COUNTIFS('Registre QRQC'!$D$2:$D$101,A27,'Registre QRQC'!$P$2:$P$101,"&lt;&gt;"),0)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2" customWidth="1" min="2" max="2"/>
    <col width="18" customWidth="1" min="4" max="4"/>
    <col width="16" customWidth="1" min="6" max="6"/>
    <col width="22" customWidth="1" min="8" max="8"/>
    <col width="24" customWidth="1" min="10" max="10"/>
    <col width="20" customWidth="1" min="12" max="12"/>
  </cols>
  <sheetData>
    <row r="1">
      <c r="A1" s="1" t="inlineStr">
        <is>
          <t>Gravité</t>
        </is>
      </c>
      <c r="B1" s="1" t="inlineStr">
        <is>
          <t>Délai cible (jours)</t>
        </is>
      </c>
      <c r="D1" s="1" t="inlineStr">
        <is>
          <t>Statut</t>
        </is>
      </c>
      <c r="F1" s="1" t="inlineStr">
        <is>
          <t>Site</t>
        </is>
      </c>
      <c r="H1" s="1" t="inlineStr">
        <is>
          <t>Atelier / processus</t>
        </is>
      </c>
      <c r="J1" s="1" t="inlineStr">
        <is>
          <t>Responsable</t>
        </is>
      </c>
      <c r="L1" s="1" t="inlineStr">
        <is>
          <t>Origine</t>
        </is>
      </c>
    </row>
    <row r="2">
      <c r="A2" s="26" t="inlineStr">
        <is>
          <t>Critique</t>
        </is>
      </c>
      <c r="B2" s="2" t="n">
        <v>2</v>
      </c>
      <c r="D2" s="26" t="inlineStr">
        <is>
          <t>Ouvert</t>
        </is>
      </c>
      <c r="F2" s="26" t="inlineStr">
        <is>
          <t>Paris</t>
        </is>
      </c>
      <c r="H2" s="26" t="inlineStr">
        <is>
          <t>Usinage</t>
        </is>
      </c>
      <c r="J2" s="26" t="inlineStr">
        <is>
          <t>Camille Martin</t>
        </is>
      </c>
      <c r="L2" s="26" t="inlineStr">
        <is>
          <t>Client</t>
        </is>
      </c>
    </row>
    <row r="3">
      <c r="A3" s="26" t="inlineStr">
        <is>
          <t>Majeure</t>
        </is>
      </c>
      <c r="B3" s="2" t="n">
        <v>5</v>
      </c>
      <c r="D3" s="26" t="inlineStr">
        <is>
          <t>En cours</t>
        </is>
      </c>
      <c r="F3" s="26" t="inlineStr">
        <is>
          <t>Lyon</t>
        </is>
      </c>
      <c r="H3" s="26" t="inlineStr">
        <is>
          <t>Assemblage</t>
        </is>
      </c>
      <c r="J3" s="26" t="inlineStr">
        <is>
          <t>Julien Bernard</t>
        </is>
      </c>
      <c r="L3" s="26" t="inlineStr">
        <is>
          <t>Contrôle interne</t>
        </is>
      </c>
    </row>
    <row r="4">
      <c r="A4" s="26" t="inlineStr">
        <is>
          <t>Mineure</t>
        </is>
      </c>
      <c r="B4" s="2" t="n">
        <v>10</v>
      </c>
      <c r="D4" s="26" t="inlineStr">
        <is>
          <t>Clôturé</t>
        </is>
      </c>
      <c r="F4" s="26" t="inlineStr">
        <is>
          <t>Toulouse</t>
        </is>
      </c>
      <c r="H4" s="26" t="inlineStr">
        <is>
          <t>Contrôle final</t>
        </is>
      </c>
      <c r="J4" s="26" t="inlineStr">
        <is>
          <t>Émilie Petit</t>
        </is>
      </c>
      <c r="L4" s="26" t="inlineStr">
        <is>
          <t>Fournisseur</t>
        </is>
      </c>
    </row>
    <row r="5">
      <c r="A5" s="26" t="n"/>
      <c r="B5" s="2" t="n"/>
      <c r="D5" s="26" t="inlineStr">
        <is>
          <t>En retard</t>
        </is>
      </c>
      <c r="F5" s="26" t="inlineStr">
        <is>
          <t>Nantes</t>
        </is>
      </c>
      <c r="H5" s="26" t="inlineStr">
        <is>
          <t>Logistique</t>
        </is>
      </c>
      <c r="J5" s="26" t="inlineStr">
        <is>
          <t>Lucas Moreau</t>
        </is>
      </c>
      <c r="L5" s="26" t="inlineStr">
        <is>
          <t>Audit</t>
        </is>
      </c>
    </row>
    <row r="6">
      <c r="A6" s="26" t="n"/>
      <c r="B6" s="2" t="n"/>
      <c r="D6" s="26" t="n"/>
      <c r="F6" s="26" t="inlineStr">
        <is>
          <t>Lille</t>
        </is>
      </c>
      <c r="H6" s="26" t="inlineStr">
        <is>
          <t>Achats</t>
        </is>
      </c>
      <c r="J6" s="26" t="inlineStr">
        <is>
          <t>Chloé Garnier</t>
        </is>
      </c>
      <c r="L6" s="26" t="inlineStr">
        <is>
          <t>Production</t>
        </is>
      </c>
    </row>
    <row r="7">
      <c r="A7" s="26" t="n"/>
      <c r="B7" s="2" t="n"/>
      <c r="D7" s="26" t="n"/>
      <c r="F7" s="26" t="n"/>
      <c r="H7" s="26" t="n"/>
      <c r="J7" s="26" t="inlineStr">
        <is>
          <t>Thomas Leroy</t>
        </is>
      </c>
      <c r="L7" s="26" t="n"/>
    </row>
    <row r="8">
      <c r="A8" s="27" t="inlineStr">
        <is>
          <t>Notice d’utilisation</t>
        </is>
      </c>
      <c r="B8" s="2" t="n"/>
      <c r="D8" s="26" t="n"/>
      <c r="F8" s="26" t="n"/>
      <c r="H8" s="26" t="n"/>
      <c r="J8" s="26" t="inlineStr">
        <is>
          <t>Léa Fontaine</t>
        </is>
      </c>
      <c r="L8" s="26" t="n"/>
    </row>
    <row r="9" ht="28" customHeight="1">
      <c r="A9" s="28" t="inlineStr">
        <is>
          <t>Renseigner une ligne par anomalie dans le registre QRQC.</t>
        </is>
      </c>
      <c r="B9" s="2" t="n"/>
      <c r="D9" s="26" t="n"/>
      <c r="F9" s="26" t="n"/>
      <c r="H9" s="26" t="n"/>
      <c r="J9" s="26" t="inlineStr">
        <is>
          <t>Nicolas Roux</t>
        </is>
      </c>
      <c r="L9" s="26" t="n"/>
    </row>
    <row r="10" ht="28" customHeight="1">
      <c r="A10" s="28" t="inlineStr">
        <is>
          <t>Documenter la cause racine avec la méthode des 5 pourquoi.</t>
        </is>
      </c>
      <c r="B10" s="2" t="n"/>
      <c r="D10" s="26" t="n"/>
      <c r="F10" s="26" t="n"/>
      <c r="H10" s="26" t="n"/>
      <c r="J10" s="26" t="inlineStr">
        <is>
          <t>Manon Chevalier</t>
        </is>
      </c>
      <c r="L10" s="26" t="n"/>
    </row>
    <row r="11" ht="28" customHeight="1">
      <c r="A11" s="28" t="inlineStr">
        <is>
          <t>Clôturer uniquement après vérification de l’efficacité de l’action corrective.</t>
        </is>
      </c>
    </row>
  </sheetData>
  <autoFilter ref="A1:L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2026-09-07T09:59:50Z</dcterms:created>
  <dcterms:modified xmlns:dcterms="http://purl.org/dc/terms/" xmlns:xsi="http://www.w3.org/2001/XMLSchema-instance" xsi:type="dcterms:W3CDTF">2026-09-07T09:59:50Z</dcterms:modified>
</cp:coreProperties>
</file>