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lanning_Formation" sheetId="1" state="visible" r:id="rId1"/>
    <sheet xmlns:r="http://schemas.openxmlformats.org/officeDocument/2006/relationships" name="Synthèse" sheetId="2" state="visible" r:id="rId2"/>
    <sheet xmlns:r="http://schemas.openxmlformats.org/officeDocument/2006/relationships" name="Référentiel" sheetId="3" state="visible" r:id="rId3"/>
    <sheet xmlns:r="http://schemas.openxmlformats.org/officeDocument/2006/relationships" name="Mode d'emploi" sheetId="4" state="visible" r:id="rId4"/>
  </sheets>
  <definedNames/>
  <calcPr calcId="124519" fullCalcOnLoad="1"/>
</workbook>
</file>

<file path=xl/styles.xml><?xml version="1.0" encoding="utf-8"?>
<styleSheet xmlns="http://schemas.openxmlformats.org/spreadsheetml/2006/main">
  <numFmts count="6">
    <numFmt numFmtId="164" formatCode="yyyy-mm-dd"/>
    <numFmt numFmtId="165" formatCode="JJ/MM/AAAA"/>
    <numFmt numFmtId="166" formatCode="HH:MM"/>
    <numFmt numFmtId="167" formatCode="0,00"/>
    <numFmt numFmtId="168" formatCode="#\ ##0,00\ &quot;€&quot;"/>
    <numFmt numFmtId="169" formatCode="0,0%"/>
  </numFmts>
  <fonts count="6">
    <font>
      <name val="Calibri"/>
      <family val="2"/>
      <color theme="1"/>
      <sz val="11"/>
      <scheme val="minor"/>
    </font>
    <font>
      <name val="Calibri"/>
      <b val="1"/>
      <color rgb="00E11D48"/>
      <sz val="16"/>
    </font>
    <font>
      <name val="Calibri"/>
      <b val="1"/>
      <color rgb="00FFFFFF"/>
      <sz val="11"/>
    </font>
    <font>
      <name val="Calibri"/>
      <sz val="10"/>
    </font>
    <font>
      <b val="1"/>
      <color rgb="000891B2"/>
      <sz val="11"/>
    </font>
    <font>
      <name val="Calibri"/>
      <b val="1"/>
      <color rgb="00FFFFFF"/>
      <sz val="10"/>
    </font>
  </fonts>
  <fills count="8">
    <fill>
      <patternFill/>
    </fill>
    <fill>
      <patternFill patternType="gray125"/>
    </fill>
    <fill>
      <patternFill patternType="solid">
        <fgColor rgb="00E11D48"/>
      </patternFill>
    </fill>
    <fill>
      <patternFill patternType="solid">
        <fgColor rgb="00FDF0F3"/>
      </patternFill>
    </fill>
    <fill>
      <patternFill patternType="solid">
        <fgColor rgb="00FFFBEB"/>
      </patternFill>
    </fill>
    <fill>
      <patternFill patternType="solid">
        <fgColor rgb="00FFFFFF"/>
      </patternFill>
    </fill>
    <fill>
      <patternFill patternType="solid">
        <fgColor rgb="000891B2"/>
      </patternFill>
    </fill>
    <fill>
      <patternFill patternType="solid">
        <fgColor rgb="00BE123C"/>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44">
    <xf numFmtId="0" fontId="0" fillId="0" borderId="0" pivotButton="0" quotePrefix="0" xfId="0"/>
    <xf numFmtId="0" fontId="1" fillId="0" borderId="0" applyAlignment="1" pivotButton="0" quotePrefix="0" xfId="0">
      <alignment horizontal="left" vertical="center"/>
    </xf>
    <xf numFmtId="0" fontId="2" fillId="2" borderId="1" applyAlignment="1" pivotButton="0" quotePrefix="0" xfId="0">
      <alignment horizontal="center" vertical="center" wrapText="1"/>
    </xf>
    <xf numFmtId="0" fontId="3" fillId="3" borderId="1" applyAlignment="1" pivotButton="0" quotePrefix="0" xfId="0">
      <alignment horizontal="center" vertical="center" wrapText="1"/>
    </xf>
    <xf numFmtId="165" fontId="3" fillId="3" borderId="1" applyAlignment="1" pivotButton="0" quotePrefix="0" xfId="0">
      <alignment horizontal="center" vertical="center" wrapText="1"/>
    </xf>
    <xf numFmtId="166" fontId="3" fillId="3" borderId="1" applyAlignment="1" pivotButton="0" quotePrefix="0" xfId="0">
      <alignment horizontal="center" vertical="center" wrapText="1"/>
    </xf>
    <xf numFmtId="167" fontId="3" fillId="0" borderId="1" applyAlignment="1" pivotButton="0" quotePrefix="0" xfId="0">
      <alignment horizontal="center" vertical="center" wrapText="1"/>
    </xf>
    <xf numFmtId="0" fontId="3" fillId="3" borderId="1" applyAlignment="1" pivotButton="0" quotePrefix="0" xfId="0">
      <alignment horizontal="left" vertical="center" wrapText="1"/>
    </xf>
    <xf numFmtId="0" fontId="3" fillId="4" borderId="1" applyAlignment="1" pivotButton="0" quotePrefix="0" xfId="0">
      <alignment horizontal="center" vertical="center" wrapText="1"/>
    </xf>
    <xf numFmtId="0" fontId="3" fillId="0" borderId="1" applyAlignment="1" pivotButton="0" quotePrefix="0" xfId="0">
      <alignment horizontal="center" vertical="center" wrapText="1"/>
    </xf>
    <xf numFmtId="168" fontId="3" fillId="4" borderId="1" applyAlignment="1" pivotButton="0" quotePrefix="0" xfId="0">
      <alignment horizontal="center" vertical="center" wrapText="1"/>
    </xf>
    <xf numFmtId="168" fontId="3" fillId="0" borderId="1" applyAlignment="1" pivotButton="0" quotePrefix="0" xfId="0">
      <alignment horizontal="center" vertical="center" wrapText="1"/>
    </xf>
    <xf numFmtId="169" fontId="3" fillId="0" borderId="1" applyAlignment="1" pivotButton="0" quotePrefix="0" xfId="0">
      <alignment horizontal="center" vertical="center" wrapText="1"/>
    </xf>
    <xf numFmtId="0" fontId="3" fillId="5" borderId="1" applyAlignment="1" pivotButton="0" quotePrefix="0" xfId="0">
      <alignment horizontal="center" vertical="center" wrapText="1"/>
    </xf>
    <xf numFmtId="165" fontId="3" fillId="5" borderId="1" applyAlignment="1" pivotButton="0" quotePrefix="0" xfId="0">
      <alignment horizontal="center" vertical="center" wrapText="1"/>
    </xf>
    <xf numFmtId="166" fontId="3" fillId="5" borderId="1" applyAlignment="1" pivotButton="0" quotePrefix="0" xfId="0">
      <alignment horizontal="center" vertical="center" wrapText="1"/>
    </xf>
    <xf numFmtId="0" fontId="3" fillId="5" borderId="1" applyAlignment="1" pivotButton="0" quotePrefix="0" xfId="0">
      <alignment horizontal="left" vertical="center" wrapText="1"/>
    </xf>
    <xf numFmtId="0" fontId="2" fillId="6" borderId="1" pivotButton="0" quotePrefix="0" xfId="0"/>
    <xf numFmtId="0" fontId="0" fillId="6" borderId="1" pivotButton="0" quotePrefix="0" xfId="0"/>
    <xf numFmtId="168" fontId="2" fillId="6" borderId="1" pivotButton="0" quotePrefix="0" xfId="0"/>
    <xf numFmtId="169" fontId="2" fillId="6" borderId="1" pivotButton="0" quotePrefix="0" xfId="0"/>
    <xf numFmtId="0" fontId="1" fillId="0" borderId="0" pivotButton="0" quotePrefix="0" xfId="0"/>
    <xf numFmtId="0" fontId="3" fillId="3" borderId="1" pivotButton="0" quotePrefix="0" xfId="0"/>
    <xf numFmtId="0" fontId="4" fillId="3" borderId="1" pivotButton="0" quotePrefix="0" xfId="0"/>
    <xf numFmtId="0" fontId="3" fillId="5" borderId="1" pivotButton="0" quotePrefix="0" xfId="0"/>
    <xf numFmtId="0" fontId="4" fillId="5" borderId="1" pivotButton="0" quotePrefix="0" xfId="0"/>
    <xf numFmtId="169" fontId="4" fillId="5" borderId="1" pivotButton="0" quotePrefix="0" xfId="0"/>
    <xf numFmtId="168" fontId="4" fillId="3" borderId="1" pivotButton="0" quotePrefix="0" xfId="0"/>
    <xf numFmtId="167" fontId="4" fillId="5" borderId="1" pivotButton="0" quotePrefix="0" xfId="0"/>
    <xf numFmtId="169" fontId="4" fillId="3" borderId="1" pivotButton="0" quotePrefix="0" xfId="0"/>
    <xf numFmtId="0" fontId="5" fillId="7" borderId="0" pivotButton="0" quotePrefix="0" xfId="0"/>
    <xf numFmtId="0" fontId="0" fillId="7" borderId="0" pivotButton="0" quotePrefix="0" xfId="0"/>
    <xf numFmtId="168" fontId="0" fillId="3" borderId="1" pivotButton="0" quotePrefix="0" xfId="0"/>
    <xf numFmtId="0" fontId="0" fillId="3" borderId="1" pivotButton="0" quotePrefix="0" xfId="0"/>
    <xf numFmtId="168" fontId="0" fillId="5" borderId="1" pivotButton="0" quotePrefix="0" xfId="0"/>
    <xf numFmtId="0" fontId="0" fillId="5" borderId="1" pivotButton="0" quotePrefix="0" xfId="0"/>
    <xf numFmtId="165" fontId="0" fillId="3" borderId="1" pivotButton="0" quotePrefix="0" xfId="0"/>
    <xf numFmtId="165" fontId="0" fillId="5" borderId="1" pivotButton="0" quotePrefix="0" xfId="0"/>
    <xf numFmtId="0" fontId="2" fillId="2" borderId="1" pivotButton="0" quotePrefix="0" xfId="0"/>
    <xf numFmtId="0" fontId="3" fillId="4" borderId="1" pivotButton="0" quotePrefix="0" xfId="0"/>
    <xf numFmtId="168" fontId="0" fillId="4" borderId="1" pivotButton="0" quotePrefix="0" xfId="0"/>
    <xf numFmtId="0" fontId="0" fillId="4" borderId="1" pivotButton="0" quotePrefix="0" xfId="0"/>
    <xf numFmtId="168" fontId="0" fillId="0" borderId="1" pivotButton="0" quotePrefix="0" xfId="0"/>
    <xf numFmtId="0" fontId="5" fillId="7" borderId="1" applyAlignment="1" pivotButton="0" quotePrefix="0" xfId="0">
      <alignment horizontal="left" vertical="center" wrapText="1"/>
    </xf>
  </cellXfs>
  <cellStyles count="1">
    <cellStyle name="Normal" xfId="0" builtinId="0" hidden="0"/>
  </cellStyles>
  <dxfs count="3">
    <dxf>
      <font>
        <b val="1"/>
        <color rgb="00DC2626"/>
      </font>
    </dxf>
    <dxf>
      <font>
        <b val="1"/>
        <color rgb="00DC2626"/>
      </font>
      <fill>
        <patternFill patternType="solid">
          <fgColor rgb="00FEE2E2"/>
        </patternFill>
      </fill>
    </dxf>
    <dxf>
      <font>
        <b val="1"/>
        <color rgb="0016A34A"/>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Sessions par formateur (CA prévu)</a:t>
            </a:r>
          </a:p>
        </rich>
      </tx>
    </title>
    <plotArea>
      <barChart>
        <barDir val="col"/>
        <grouping val="clustered"/>
        <ser>
          <idx val="0"/>
          <order val="0"/>
          <tx>
            <strRef>
              <f>'Synthèse'!B16</f>
            </strRef>
          </tx>
          <spPr>
            <a:solidFill xmlns:a="http://schemas.openxmlformats.org/drawingml/2006/main">
              <a:srgbClr val="E11D48"/>
            </a:solidFill>
            <a:ln xmlns:a="http://schemas.openxmlformats.org/drawingml/2006/main">
              <a:prstDash val="solid"/>
            </a:ln>
          </spPr>
          <cat>
            <numRef>
              <f>'Synthèse'!$A$17:$A$24</f>
            </numRef>
          </cat>
          <val>
            <numRef>
              <f>'Synthèse'!$B$17:$B$24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Formateur</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CA prévu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Répartition des modalités</a:t>
            </a:r>
          </a:p>
        </rich>
      </tx>
    </title>
    <plotArea>
      <pieChart>
        <varyColors val="1"/>
        <ser>
          <idx val="0"/>
          <order val="0"/>
          <tx>
            <strRef>
              <f>'Synthèse'!B30</f>
            </strRef>
          </tx>
          <spPr>
            <a:solidFill xmlns:a="http://schemas.openxmlformats.org/drawingml/2006/main">
              <a:srgbClr val="0891B2"/>
            </a:solidFill>
            <a:ln xmlns:a="http://schemas.openxmlformats.org/drawingml/2006/main">
              <a:prstDash val="solid"/>
            </a:ln>
          </spPr>
          <cat>
            <numRef>
              <f>'Synthèse'!$A$31:$A$33</f>
            </numRef>
          </cat>
          <val>
            <numRef>
              <f>'Synthèse'!$B$31:$B$33</f>
            </numRef>
          </val>
        </ser>
        <firstSliceAng val="0"/>
      </pieChart>
    </plotArea>
    <legend>
      <legendPos val="r"/>
    </legend>
    <plotVisOnly val="1"/>
    <dispBlanksAs val="gap"/>
  </chart>
</chartSpace>
</file>

<file path=xl/charts/chart3.xml><?xml version="1.0" encoding="utf-8"?>
<chartSpace xmlns="http://schemas.openxmlformats.org/drawingml/2006/chart">
  <style val="12"/>
  <chart>
    <title>
      <tx>
        <rich>
          <a:bodyPr xmlns:a="http://schemas.openxmlformats.org/drawingml/2006/main"/>
          <a:p xmlns:a="http://schemas.openxmlformats.org/drawingml/2006/main">
            <a:pPr>
              <a:defRPr/>
            </a:pPr>
            <a:r>
              <a:t>Évolution du CA prévu par date de session</a:t>
            </a:r>
          </a:p>
        </rich>
      </tx>
    </title>
    <plotArea>
      <lineChart>
        <grouping val="standard"/>
        <ser>
          <idx val="0"/>
          <order val="0"/>
          <tx>
            <strRef>
              <f>'Synthèse'!B37</f>
            </strRef>
          </tx>
          <spPr>
            <a:ln xmlns:a="http://schemas.openxmlformats.org/drawingml/2006/main" w="20000">
              <a:solidFill>
                <a:srgbClr val="BE123C"/>
              </a:solidFill>
              <a:prstDash val="solid"/>
            </a:ln>
          </spPr>
          <marker>
            <symbol val="none"/>
            <spPr>
              <a:ln xmlns:a="http://schemas.openxmlformats.org/drawingml/2006/main">
                <a:prstDash val="solid"/>
              </a:ln>
            </spPr>
          </marker>
          <cat>
            <numRef>
              <f>'Synthèse'!$A$38:$A$47</f>
            </numRef>
          </cat>
          <val>
            <numRef>
              <f>'Synthèse'!$B$38:$B$47</f>
            </numRef>
          </val>
        </ser>
        <axId val="10"/>
        <axId val="100"/>
      </lineChart>
      <catAx>
        <axId val="10"/>
        <scaling>
          <orientation val="minMax"/>
        </scaling>
        <axPos val="l"/>
        <title>
          <tx>
            <rich>
              <a:bodyPr xmlns:a="http://schemas.openxmlformats.org/drawingml/2006/main"/>
              <a:p xmlns:a="http://schemas.openxmlformats.org/drawingml/2006/main">
                <a:pPr>
                  <a:defRPr/>
                </a:pPr>
                <a:r>
                  <a:t>Date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CA prévu (€)</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7</col>
      <colOff>0</colOff>
      <row>2</row>
      <rowOff>0</rowOff>
    </from>
    <ext cx="5400000" cy="27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7</col>
      <colOff>0</colOff>
      <row>19</row>
      <rowOff>0</rowOff>
    </from>
    <ext cx="5400000" cy="270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7</col>
      <colOff>0</colOff>
      <row>36</row>
      <rowOff>0</rowOff>
    </from>
    <ext cx="5400000" cy="270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T14"/>
  <sheetViews>
    <sheetView workbookViewId="0">
      <pane ySplit="3" topLeftCell="A4" activePane="bottomLeft" state="frozen"/>
      <selection pane="bottomLeft" activeCell="A1" sqref="A1"/>
    </sheetView>
  </sheetViews>
  <sheetFormatPr baseColWidth="8" defaultRowHeight="15"/>
  <cols>
    <col width="10" customWidth="1" min="1" max="1"/>
    <col width="14" customWidth="1" min="2" max="2"/>
    <col width="11" customWidth="1" min="3" max="3"/>
    <col width="11" customWidth="1" min="4" max="4"/>
    <col width="9" customWidth="1" min="5" max="5"/>
    <col width="26" customWidth="1" min="6" max="6"/>
    <col width="13" customWidth="1" min="7" max="7"/>
    <col width="16" customWidth="1" min="8" max="8"/>
    <col width="16" customWidth="1" min="9" max="9"/>
    <col width="12" customWidth="1" min="10" max="10"/>
    <col width="12" customWidth="1" min="11" max="11"/>
    <col width="14" customWidth="1" min="12" max="12"/>
    <col width="12" customWidth="1" min="13" max="13"/>
    <col width="12" customWidth="1" min="14" max="14"/>
    <col width="12" customWidth="1" min="15" max="15"/>
    <col width="13" customWidth="1" min="16" max="16"/>
    <col width="13" customWidth="1" min="17" max="17"/>
    <col width="13" customWidth="1" min="18" max="18"/>
    <col width="12" customWidth="1" min="19" max="19"/>
    <col width="22" customWidth="1" min="20" max="20"/>
  </cols>
  <sheetData>
    <row r="1" ht="26" customHeight="1">
      <c r="A1" s="1" t="inlineStr">
        <is>
          <t>PLANNING DE FORMATION EXCEL — 2026</t>
        </is>
      </c>
    </row>
    <row r="3" ht="32" customHeight="1">
      <c r="A3" s="2" t="inlineStr">
        <is>
          <t>ID session</t>
        </is>
      </c>
      <c r="B3" s="2" t="inlineStr">
        <is>
          <t>Date de formation</t>
        </is>
      </c>
      <c r="C3" s="2" t="inlineStr">
        <is>
          <t>Heure début</t>
        </is>
      </c>
      <c r="D3" s="2" t="inlineStr">
        <is>
          <t>Heure fin</t>
        </is>
      </c>
      <c r="E3" s="2" t="inlineStr">
        <is>
          <t>Durée (h)</t>
        </is>
      </c>
      <c r="F3" s="2" t="inlineStr">
        <is>
          <t>Intitulé de la formation</t>
        </is>
      </c>
      <c r="G3" s="2" t="inlineStr">
        <is>
          <t>Niveau</t>
        </is>
      </c>
      <c r="H3" s="2" t="inlineStr">
        <is>
          <t>Formateur</t>
        </is>
      </c>
      <c r="I3" s="2" t="inlineStr">
        <is>
          <t>Société / Client</t>
        </is>
      </c>
      <c r="J3" s="2" t="inlineStr">
        <is>
          <t>Ville</t>
        </is>
      </c>
      <c r="K3" s="2" t="inlineStr">
        <is>
          <t>Modalité</t>
        </is>
      </c>
      <c r="L3" s="2" t="inlineStr">
        <is>
          <t>Salle / Lien visio</t>
        </is>
      </c>
      <c r="M3" s="2" t="inlineStr">
        <is>
          <t>Nb participants prévus</t>
        </is>
      </c>
      <c r="N3" s="2" t="inlineStr">
        <is>
          <t>Nb participants présents</t>
        </is>
      </c>
      <c r="O3" s="2" t="inlineStr">
        <is>
          <t>Statut</t>
        </is>
      </c>
      <c r="P3" s="2" t="inlineStr">
        <is>
          <t>Coût unitaire (€)</t>
        </is>
      </c>
      <c r="Q3" s="2" t="inlineStr">
        <is>
          <t>CA prévu (€)</t>
        </is>
      </c>
      <c r="R3" s="2" t="inlineStr">
        <is>
          <t>Taux de présence</t>
        </is>
      </c>
      <c r="S3" s="2" t="inlineStr">
        <is>
          <t>Écart participants</t>
        </is>
      </c>
      <c r="T3" s="2" t="inlineStr">
        <is>
          <t>Observations</t>
        </is>
      </c>
    </row>
    <row r="4">
      <c r="A4" s="3" t="inlineStr">
        <is>
          <t>FOR-001</t>
        </is>
      </c>
      <c r="B4" s="4" t="n">
        <v>46037</v>
      </c>
      <c r="C4" s="5" t="n">
        <v>0.375</v>
      </c>
      <c r="D4" s="5" t="n">
        <v>0.7083333333333334</v>
      </c>
      <c r="E4" s="6">
        <f>(D4-C4)*24</f>
        <v/>
      </c>
      <c r="F4" s="7" t="inlineStr">
        <is>
          <t>Excel débutant</t>
        </is>
      </c>
      <c r="G4" s="3" t="inlineStr">
        <is>
          <t>Débutant</t>
        </is>
      </c>
      <c r="H4" s="3" t="inlineStr">
        <is>
          <t>Camille Dubois</t>
        </is>
      </c>
      <c r="I4" s="7" t="inlineStr">
        <is>
          <t>Société Alpha</t>
        </is>
      </c>
      <c r="J4" s="3" t="inlineStr">
        <is>
          <t>Paris</t>
        </is>
      </c>
      <c r="K4" s="3" t="inlineStr">
        <is>
          <t>Présentiel</t>
        </is>
      </c>
      <c r="L4" s="7" t="inlineStr">
        <is>
          <t>Salle A101</t>
        </is>
      </c>
      <c r="M4" s="8" t="n">
        <v>12</v>
      </c>
      <c r="N4" s="8" t="n">
        <v>11</v>
      </c>
      <c r="O4" s="9">
        <f>IF(B4&gt;TODAY(),"Planifiée",IF(N4=0,"Annulée","Réalisée"))</f>
        <v/>
      </c>
      <c r="P4" s="10">
        <f>IFERROR(VLOOKUP(G4,Référentiel!$G$2:$H$4,2,0),0)</f>
        <v/>
      </c>
      <c r="Q4" s="11">
        <f>M4*P4</f>
        <v/>
      </c>
      <c r="R4" s="12">
        <f>IFERROR(N4/M4,0)</f>
        <v/>
      </c>
      <c r="S4" s="9">
        <f>N4-M4</f>
        <v/>
      </c>
      <c r="T4" s="7" t="inlineStr"/>
    </row>
    <row r="5">
      <c r="A5" s="13" t="inlineStr">
        <is>
          <t>FOR-002</t>
        </is>
      </c>
      <c r="B5" s="14" t="n">
        <v>46044</v>
      </c>
      <c r="C5" s="15" t="n">
        <v>0.375</v>
      </c>
      <c r="D5" s="15" t="n">
        <v>0.5208333333333334</v>
      </c>
      <c r="E5" s="6">
        <f>(D5-C5)*24</f>
        <v/>
      </c>
      <c r="F5" s="16" t="inlineStr">
        <is>
          <t>Excel intermédiaire</t>
        </is>
      </c>
      <c r="G5" s="13" t="inlineStr">
        <is>
          <t>Intermédiaire</t>
        </is>
      </c>
      <c r="H5" s="13" t="inlineStr">
        <is>
          <t>Julien Martin</t>
        </is>
      </c>
      <c r="I5" s="16" t="inlineStr">
        <is>
          <t>Société Bêta</t>
        </is>
      </c>
      <c r="J5" s="13" t="inlineStr">
        <is>
          <t>Lyon</t>
        </is>
      </c>
      <c r="K5" s="13" t="inlineStr">
        <is>
          <t>Distanciel</t>
        </is>
      </c>
      <c r="L5" s="16" t="inlineStr">
        <is>
          <t>Lien Teams</t>
        </is>
      </c>
      <c r="M5" s="8" t="n">
        <v>10</v>
      </c>
      <c r="N5" s="8" t="n">
        <v>10</v>
      </c>
      <c r="O5" s="9">
        <f>IF(B5&gt;TODAY(),"Planifiée",IF(N5=0,"Annulée","Réalisée"))</f>
        <v/>
      </c>
      <c r="P5" s="10">
        <f>IFERROR(VLOOKUP(G5,Référentiel!$G$2:$H$4,2,0),0)</f>
        <v/>
      </c>
      <c r="Q5" s="11">
        <f>M5*P5</f>
        <v/>
      </c>
      <c r="R5" s="12">
        <f>IFERROR(N5/M5,0)</f>
        <v/>
      </c>
      <c r="S5" s="9">
        <f>N5-M5</f>
        <v/>
      </c>
      <c r="T5" s="16" t="inlineStr"/>
    </row>
    <row r="6">
      <c r="A6" s="3" t="inlineStr">
        <is>
          <t>FOR-003</t>
        </is>
      </c>
      <c r="B6" s="4" t="n">
        <v>46058</v>
      </c>
      <c r="C6" s="5" t="n">
        <v>0.3958333333333333</v>
      </c>
      <c r="D6" s="5" t="n">
        <v>0.7291666666666666</v>
      </c>
      <c r="E6" s="6">
        <f>(D6-C6)*24</f>
        <v/>
      </c>
      <c r="F6" s="7" t="inlineStr">
        <is>
          <t>Tableaux croisés dynamiques</t>
        </is>
      </c>
      <c r="G6" s="3" t="inlineStr">
        <is>
          <t>Avancé</t>
        </is>
      </c>
      <c r="H6" s="3" t="inlineStr">
        <is>
          <t>Émilie Bernard</t>
        </is>
      </c>
      <c r="I6" s="7" t="inlineStr">
        <is>
          <t>Société Gamma</t>
        </is>
      </c>
      <c r="J6" s="3" t="inlineStr">
        <is>
          <t>Marseille</t>
        </is>
      </c>
      <c r="K6" s="3" t="inlineStr">
        <is>
          <t>Présentiel</t>
        </is>
      </c>
      <c r="L6" s="7" t="inlineStr">
        <is>
          <t>Salle B203</t>
        </is>
      </c>
      <c r="M6" s="8" t="n">
        <v>8</v>
      </c>
      <c r="N6" s="8" t="n">
        <v>0</v>
      </c>
      <c r="O6" s="9">
        <f>IF(B6&gt;TODAY(),"Planifiée",IF(N6=0,"Annulée","Réalisée"))</f>
        <v/>
      </c>
      <c r="P6" s="10">
        <f>IFERROR(VLOOKUP(G6,Référentiel!$G$2:$H$4,2,0),0)</f>
        <v/>
      </c>
      <c r="Q6" s="11">
        <f>M6*P6</f>
        <v/>
      </c>
      <c r="R6" s="12">
        <f>IFERROR(N6/M6,0)</f>
        <v/>
      </c>
      <c r="S6" s="9">
        <f>N6-M6</f>
        <v/>
      </c>
      <c r="T6" s="7" t="inlineStr"/>
    </row>
    <row r="7">
      <c r="A7" s="13" t="inlineStr">
        <is>
          <t>FOR-004</t>
        </is>
      </c>
      <c r="B7" s="14" t="n">
        <v>46071</v>
      </c>
      <c r="C7" s="15" t="n">
        <v>0.5833333333333334</v>
      </c>
      <c r="D7" s="15" t="n">
        <v>0.75</v>
      </c>
      <c r="E7" s="6">
        <f>(D7-C7)*24</f>
        <v/>
      </c>
      <c r="F7" s="16" t="inlineStr">
        <is>
          <t>Formules avancées</t>
        </is>
      </c>
      <c r="G7" s="13" t="inlineStr">
        <is>
          <t>Avancé</t>
        </is>
      </c>
      <c r="H7" s="13" t="inlineStr">
        <is>
          <t>Lucas Petit</t>
        </is>
      </c>
      <c r="I7" s="16" t="inlineStr">
        <is>
          <t>Société Delta</t>
        </is>
      </c>
      <c r="J7" s="13" t="inlineStr">
        <is>
          <t>Toulouse</t>
        </is>
      </c>
      <c r="K7" s="13" t="inlineStr">
        <is>
          <t>Distanciel</t>
        </is>
      </c>
      <c r="L7" s="16" t="inlineStr">
        <is>
          <t>Lien Zoom</t>
        </is>
      </c>
      <c r="M7" s="8" t="n">
        <v>15</v>
      </c>
      <c r="N7" s="8" t="n">
        <v>12</v>
      </c>
      <c r="O7" s="9">
        <f>IF(B7&gt;TODAY(),"Planifiée",IF(N7=0,"Annulée","Réalisée"))</f>
        <v/>
      </c>
      <c r="P7" s="10">
        <f>IFERROR(VLOOKUP(G7,Référentiel!$G$2:$H$4,2,0),0)</f>
        <v/>
      </c>
      <c r="Q7" s="11">
        <f>M7*P7</f>
        <v/>
      </c>
      <c r="R7" s="12">
        <f>IFERROR(N7/M7,0)</f>
        <v/>
      </c>
      <c r="S7" s="9">
        <f>N7-M7</f>
        <v/>
      </c>
      <c r="T7" s="16" t="inlineStr"/>
    </row>
    <row r="8">
      <c r="A8" s="3" t="inlineStr">
        <is>
          <t>FOR-005</t>
        </is>
      </c>
      <c r="B8" s="4" t="n">
        <v>46091</v>
      </c>
      <c r="C8" s="5" t="n">
        <v>0.375</v>
      </c>
      <c r="D8" s="5" t="n">
        <v>0.7083333333333334</v>
      </c>
      <c r="E8" s="6">
        <f>(D8-C8)*24</f>
        <v/>
      </c>
      <c r="F8" s="7" t="inlineStr">
        <is>
          <t>Power Query</t>
        </is>
      </c>
      <c r="G8" s="3" t="inlineStr">
        <is>
          <t>Intermédiaire</t>
        </is>
      </c>
      <c r="H8" s="3" t="inlineStr">
        <is>
          <t>Chloé Robert</t>
        </is>
      </c>
      <c r="I8" s="7" t="inlineStr">
        <is>
          <t>Société Epsilon</t>
        </is>
      </c>
      <c r="J8" s="3" t="inlineStr">
        <is>
          <t>Bordeaux</t>
        </is>
      </c>
      <c r="K8" s="3" t="inlineStr">
        <is>
          <t>Présentiel</t>
        </is>
      </c>
      <c r="L8" s="7" t="inlineStr">
        <is>
          <t>Salle C010</t>
        </is>
      </c>
      <c r="M8" s="8" t="n">
        <v>9</v>
      </c>
      <c r="N8" s="8" t="n">
        <v>9</v>
      </c>
      <c r="O8" s="9">
        <f>IF(B8&gt;TODAY(),"Planifiée",IF(N8=0,"Annulée","Réalisée"))</f>
        <v/>
      </c>
      <c r="P8" s="10">
        <f>IFERROR(VLOOKUP(G8,Référentiel!$G$2:$H$4,2,0),0)</f>
        <v/>
      </c>
      <c r="Q8" s="11">
        <f>M8*P8</f>
        <v/>
      </c>
      <c r="R8" s="12">
        <f>IFERROR(N8/M8,0)</f>
        <v/>
      </c>
      <c r="S8" s="9">
        <f>N8-M8</f>
        <v/>
      </c>
      <c r="T8" s="7" t="inlineStr"/>
    </row>
    <row r="9">
      <c r="A9" s="13" t="inlineStr">
        <is>
          <t>FOR-006</t>
        </is>
      </c>
      <c r="B9" s="14" t="n">
        <v>46106</v>
      </c>
      <c r="C9" s="15" t="n">
        <v>0.375</v>
      </c>
      <c r="D9" s="15" t="n">
        <v>0.6666666666666666</v>
      </c>
      <c r="E9" s="6">
        <f>(D9-C9)*24</f>
        <v/>
      </c>
      <c r="F9" s="16" t="inlineStr">
        <is>
          <t>Automatisation sous Excel</t>
        </is>
      </c>
      <c r="G9" s="13" t="inlineStr">
        <is>
          <t>Avancé</t>
        </is>
      </c>
      <c r="H9" s="13" t="inlineStr">
        <is>
          <t>Thomas Richard</t>
        </is>
      </c>
      <c r="I9" s="16" t="inlineStr">
        <is>
          <t>Société Zêta</t>
        </is>
      </c>
      <c r="J9" s="13" t="inlineStr">
        <is>
          <t>Lille</t>
        </is>
      </c>
      <c r="K9" s="13" t="inlineStr">
        <is>
          <t>Hybride</t>
        </is>
      </c>
      <c r="L9" s="16" t="inlineStr">
        <is>
          <t>Salle D+visio</t>
        </is>
      </c>
      <c r="M9" s="8" t="n">
        <v>6</v>
      </c>
      <c r="N9" s="8" t="n">
        <v>5</v>
      </c>
      <c r="O9" s="9">
        <f>IF(B9&gt;TODAY(),"Planifiée",IF(N9=0,"Annulée","Réalisée"))</f>
        <v/>
      </c>
      <c r="P9" s="10">
        <f>IFERROR(VLOOKUP(G9,Référentiel!$G$2:$H$4,2,0),0)</f>
        <v/>
      </c>
      <c r="Q9" s="11">
        <f>M9*P9</f>
        <v/>
      </c>
      <c r="R9" s="12">
        <f>IFERROR(N9/M9,0)</f>
        <v/>
      </c>
      <c r="S9" s="9">
        <f>N9-M9</f>
        <v/>
      </c>
      <c r="T9" s="16" t="inlineStr"/>
    </row>
    <row r="10">
      <c r="A10" s="3" t="inlineStr">
        <is>
          <t>FOR-007</t>
        </is>
      </c>
      <c r="B10" s="4" t="n">
        <v>46126</v>
      </c>
      <c r="C10" s="5" t="n">
        <v>0.375</v>
      </c>
      <c r="D10" s="5" t="n">
        <v>0.5</v>
      </c>
      <c r="E10" s="6">
        <f>(D10-C10)*24</f>
        <v/>
      </c>
      <c r="F10" s="7" t="inlineStr">
        <is>
          <t>Reporting et tableaux de bord</t>
        </is>
      </c>
      <c r="G10" s="3" t="inlineStr">
        <is>
          <t>Intermédiaire</t>
        </is>
      </c>
      <c r="H10" s="3" t="inlineStr">
        <is>
          <t>Léa Moreau</t>
        </is>
      </c>
      <c r="I10" s="7" t="inlineStr">
        <is>
          <t>Société Êta</t>
        </is>
      </c>
      <c r="J10" s="3" t="inlineStr">
        <is>
          <t>Nantes</t>
        </is>
      </c>
      <c r="K10" s="3" t="inlineStr">
        <is>
          <t>Distanciel</t>
        </is>
      </c>
      <c r="L10" s="7" t="inlineStr">
        <is>
          <t>Lien Teams</t>
        </is>
      </c>
      <c r="M10" s="8" t="n">
        <v>11</v>
      </c>
      <c r="N10" s="8" t="n">
        <v>8</v>
      </c>
      <c r="O10" s="9">
        <f>IF(B10&gt;TODAY(),"Planifiée",IF(N10=0,"Annulée","Réalisée"))</f>
        <v/>
      </c>
      <c r="P10" s="10">
        <f>IFERROR(VLOOKUP(G10,Référentiel!$G$2:$H$4,2,0),0)</f>
        <v/>
      </c>
      <c r="Q10" s="11">
        <f>M10*P10</f>
        <v/>
      </c>
      <c r="R10" s="12">
        <f>IFERROR(N10/M10,0)</f>
        <v/>
      </c>
      <c r="S10" s="9">
        <f>N10-M10</f>
        <v/>
      </c>
      <c r="T10" s="7" t="inlineStr"/>
    </row>
    <row r="11">
      <c r="A11" s="13" t="inlineStr">
        <is>
          <t>FOR-008</t>
        </is>
      </c>
      <c r="B11" s="14" t="n">
        <v>46264</v>
      </c>
      <c r="C11" s="15" t="n">
        <v>0.375</v>
      </c>
      <c r="D11" s="15" t="n">
        <v>0.7083333333333334</v>
      </c>
      <c r="E11" s="6">
        <f>(D11-C11)*24</f>
        <v/>
      </c>
      <c r="F11" s="16" t="inlineStr">
        <is>
          <t>Optimisation de planning</t>
        </is>
      </c>
      <c r="G11" s="13" t="inlineStr">
        <is>
          <t>Avancé</t>
        </is>
      </c>
      <c r="H11" s="13" t="inlineStr">
        <is>
          <t>Nicolas Simon</t>
        </is>
      </c>
      <c r="I11" s="16" t="inlineStr">
        <is>
          <t>Société Thêta</t>
        </is>
      </c>
      <c r="J11" s="13" t="inlineStr">
        <is>
          <t>Strasbourg</t>
        </is>
      </c>
      <c r="K11" s="13" t="inlineStr">
        <is>
          <t>Présentiel</t>
        </is>
      </c>
      <c r="L11" s="16" t="inlineStr">
        <is>
          <t>Salle E305</t>
        </is>
      </c>
      <c r="M11" s="8" t="n">
        <v>7</v>
      </c>
      <c r="N11" s="8" t="n">
        <v>0</v>
      </c>
      <c r="O11" s="9">
        <f>IF(B11&gt;TODAY(),"Planifiée",IF(N11=0,"Annulée","Réalisée"))</f>
        <v/>
      </c>
      <c r="P11" s="10">
        <f>IFERROR(VLOOKUP(G11,Référentiel!$G$2:$H$4,2,0),0)</f>
        <v/>
      </c>
      <c r="Q11" s="11">
        <f>M11*P11</f>
        <v/>
      </c>
      <c r="R11" s="12">
        <f>IFERROR(N11/M11,0)</f>
        <v/>
      </c>
      <c r="S11" s="9">
        <f>N11-M11</f>
        <v/>
      </c>
      <c r="T11" s="16" t="inlineStr"/>
    </row>
    <row r="12">
      <c r="A12" s="3" t="inlineStr">
        <is>
          <t>FOR-009</t>
        </is>
      </c>
      <c r="B12" s="4" t="n">
        <v>46280</v>
      </c>
      <c r="C12" s="5" t="n">
        <v>0.375</v>
      </c>
      <c r="D12" s="5" t="n">
        <v>0.5208333333333334</v>
      </c>
      <c r="E12" s="6">
        <f>(D12-C12)*24</f>
        <v/>
      </c>
      <c r="F12" s="7" t="inlineStr">
        <is>
          <t>Excel débutant</t>
        </is>
      </c>
      <c r="G12" s="3" t="inlineStr">
        <is>
          <t>Débutant</t>
        </is>
      </c>
      <c r="H12" s="3" t="inlineStr">
        <is>
          <t>Manon Lefebvre</t>
        </is>
      </c>
      <c r="I12" s="7" t="inlineStr">
        <is>
          <t>Société Iota</t>
        </is>
      </c>
      <c r="J12" s="3" t="inlineStr">
        <is>
          <t>Nice</t>
        </is>
      </c>
      <c r="K12" s="3" t="inlineStr">
        <is>
          <t>Distanciel</t>
        </is>
      </c>
      <c r="L12" s="7" t="inlineStr">
        <is>
          <t>Lien Zoom</t>
        </is>
      </c>
      <c r="M12" s="8" t="n">
        <v>14</v>
      </c>
      <c r="N12" s="8" t="n">
        <v>0</v>
      </c>
      <c r="O12" s="9">
        <f>IF(B12&gt;TODAY(),"Planifiée",IF(N12=0,"Annulée","Réalisée"))</f>
        <v/>
      </c>
      <c r="P12" s="10">
        <f>IFERROR(VLOOKUP(G12,Référentiel!$G$2:$H$4,2,0),0)</f>
        <v/>
      </c>
      <c r="Q12" s="11">
        <f>M12*P12</f>
        <v/>
      </c>
      <c r="R12" s="12">
        <f>IFERROR(N12/M12,0)</f>
        <v/>
      </c>
      <c r="S12" s="9">
        <f>N12-M12</f>
        <v/>
      </c>
      <c r="T12" s="7" t="inlineStr"/>
    </row>
    <row r="13">
      <c r="A13" s="13" t="inlineStr">
        <is>
          <t>FOR-010</t>
        </is>
      </c>
      <c r="B13" s="14" t="n">
        <v>46297</v>
      </c>
      <c r="C13" s="15" t="n">
        <v>0.375</v>
      </c>
      <c r="D13" s="15" t="n">
        <v>0.7083333333333334</v>
      </c>
      <c r="E13" s="6">
        <f>(D13-C13)*24</f>
        <v/>
      </c>
      <c r="F13" s="16" t="inlineStr">
        <is>
          <t>Excel intermédiaire</t>
        </is>
      </c>
      <c r="G13" s="13" t="inlineStr">
        <is>
          <t>Intermédiaire</t>
        </is>
      </c>
      <c r="H13" s="13" t="inlineStr">
        <is>
          <t>Antoine Girard</t>
        </is>
      </c>
      <c r="I13" s="16" t="inlineStr">
        <is>
          <t>Société Kappa</t>
        </is>
      </c>
      <c r="J13" s="13" t="inlineStr">
        <is>
          <t>Rennes</t>
        </is>
      </c>
      <c r="K13" s="13" t="inlineStr">
        <is>
          <t>Présentiel</t>
        </is>
      </c>
      <c r="L13" s="16" t="inlineStr">
        <is>
          <t>Salle F102</t>
        </is>
      </c>
      <c r="M13" s="8" t="n">
        <v>10</v>
      </c>
      <c r="N13" s="8" t="n">
        <v>0</v>
      </c>
      <c r="O13" s="9">
        <f>IF(B13&gt;TODAY(),"Planifiée",IF(N13=0,"Annulée","Réalisée"))</f>
        <v/>
      </c>
      <c r="P13" s="10">
        <f>IFERROR(VLOOKUP(G13,Référentiel!$G$2:$H$4,2,0),0)</f>
        <v/>
      </c>
      <c r="Q13" s="11">
        <f>M13*P13</f>
        <v/>
      </c>
      <c r="R13" s="12">
        <f>IFERROR(N13/M13,0)</f>
        <v/>
      </c>
      <c r="S13" s="9">
        <f>N13-M13</f>
        <v/>
      </c>
      <c r="T13" s="16" t="inlineStr"/>
    </row>
    <row r="14">
      <c r="A14" s="17" t="inlineStr">
        <is>
          <t>TOTAUX</t>
        </is>
      </c>
      <c r="B14" s="18" t="n"/>
      <c r="C14" s="18" t="n"/>
      <c r="D14" s="18" t="n"/>
      <c r="E14" s="18" t="n"/>
      <c r="F14" s="18" t="n"/>
      <c r="G14" s="18" t="n"/>
      <c r="H14" s="18" t="n"/>
      <c r="I14" s="18" t="n"/>
      <c r="J14" s="18" t="n"/>
      <c r="K14" s="18" t="n"/>
      <c r="L14" s="18" t="n"/>
      <c r="M14" s="17">
        <f>SUM(M4:M13)</f>
        <v/>
      </c>
      <c r="N14" s="17">
        <f>SUM(N4:N13)</f>
        <v/>
      </c>
      <c r="O14" s="18" t="n"/>
      <c r="P14" s="18" t="n"/>
      <c r="Q14" s="19">
        <f>SUM(Q4:Q13)</f>
        <v/>
      </c>
      <c r="R14" s="20">
        <f>IFERROR(N14/M14,0)</f>
        <v/>
      </c>
      <c r="S14" s="18" t="n"/>
      <c r="T14" s="18" t="n"/>
    </row>
  </sheetData>
  <mergeCells count="1">
    <mergeCell ref="A1:T1"/>
  </mergeCells>
  <conditionalFormatting sqref="R4:R13">
    <cfRule type="cellIs" priority="1" operator="lessThan" dxfId="0">
      <formula>0.8</formula>
    </cfRule>
  </conditionalFormatting>
  <conditionalFormatting sqref="O4:O13">
    <cfRule type="expression" priority="2" dxfId="1">
      <formula>$O4="Annulée"</formula>
    </cfRule>
  </conditionalFormatting>
  <conditionalFormatting sqref="Q4:Q13">
    <cfRule type="expression" priority="3" dxfId="2">
      <formula>$Q4&gt;0</formula>
    </cfRule>
  </conditionalFormatting>
  <dataValidations count="4">
    <dataValidation sqref="G4:G13" showErrorMessage="1" showInputMessage="1" allowBlank="1" type="list">
      <formula1>=Référentiel!$D$2:$D$5</formula1>
    </dataValidation>
    <dataValidation sqref="H4:H13" showErrorMessage="1" showInputMessage="1" allowBlank="1" type="list">
      <formula1>=Référentiel!$A$2:$A$9</formula1>
    </dataValidation>
    <dataValidation sqref="J4:J13" showErrorMessage="1" showInputMessage="1" allowBlank="1" type="list">
      <formula1>=Référentiel!$B$2:$B$9</formula1>
    </dataValidation>
    <dataValidation sqref="K4:K13" showErrorMessage="1" showInputMessage="1" allowBlank="1" type="list">
      <formula1>=Référentiel!$C$2:$C$4</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47"/>
  <sheetViews>
    <sheetView workbookViewId="0">
      <selection activeCell="A1" sqref="A1"/>
    </sheetView>
  </sheetViews>
  <sheetFormatPr baseColWidth="8" defaultRowHeight="15"/>
  <cols>
    <col width="26" customWidth="1" min="1" max="1"/>
    <col width="16" customWidth="1" min="2" max="2"/>
    <col width="4" customWidth="1" min="3" max="3"/>
    <col width="16" customWidth="1" min="4" max="4"/>
    <col width="14" customWidth="1" min="5" max="5"/>
    <col width="4" customWidth="1" min="6" max="6"/>
  </cols>
  <sheetData>
    <row r="1" ht="26" customHeight="1">
      <c r="A1" s="21" t="inlineStr">
        <is>
          <t>TABLEAU DE BORD — SYNTHÈSE DES FORMATIONS</t>
        </is>
      </c>
    </row>
    <row r="3">
      <c r="A3" s="2" t="inlineStr">
        <is>
          <t>Indicateur</t>
        </is>
      </c>
      <c r="B3" s="2" t="inlineStr">
        <is>
          <t>Valeur</t>
        </is>
      </c>
    </row>
    <row r="4">
      <c r="A4" s="22" t="inlineStr">
        <is>
          <t>Nombre total de sessions</t>
        </is>
      </c>
      <c r="B4" s="23">
        <f>COUNTA(Planning_Formation!A4:A13)</f>
        <v/>
      </c>
    </row>
    <row r="5">
      <c r="A5" s="24" t="inlineStr">
        <is>
          <t>Nombre de sessions réalisées</t>
        </is>
      </c>
      <c r="B5" s="25">
        <f>IFERROR(COUNTIF(Planning_Formation!O4:O13,"Réalisée"),0)</f>
        <v/>
      </c>
    </row>
    <row r="6">
      <c r="A6" s="22" t="inlineStr">
        <is>
          <t>Nombre de sessions annulées</t>
        </is>
      </c>
      <c r="B6" s="23">
        <f>IFERROR(COUNTIF(Planning_Formation!O4:O13,"Annulée"),0)</f>
        <v/>
      </c>
    </row>
    <row r="7">
      <c r="A7" s="24" t="inlineStr">
        <is>
          <t>Total participants prévus</t>
        </is>
      </c>
      <c r="B7" s="25">
        <f>SUM(Planning_Formation!M4:M13)</f>
        <v/>
      </c>
    </row>
    <row r="8">
      <c r="A8" s="22" t="inlineStr">
        <is>
          <t>Total participants présents</t>
        </is>
      </c>
      <c r="B8" s="23">
        <f>SUM(Planning_Formation!N4:N13)</f>
        <v/>
      </c>
    </row>
    <row r="9">
      <c r="A9" s="24" t="inlineStr">
        <is>
          <t>Taux global de présence</t>
        </is>
      </c>
      <c r="B9" s="26">
        <f>IFERROR(B7/B6,0)</f>
        <v/>
      </c>
    </row>
    <row r="10">
      <c r="A10" s="22" t="inlineStr">
        <is>
          <t>CA total prévu (€)</t>
        </is>
      </c>
      <c r="B10" s="27">
        <f>SUM(Planning_Formation!Q4:Q13)</f>
        <v/>
      </c>
    </row>
    <row r="11">
      <c r="A11" s="24" t="inlineStr">
        <is>
          <t>Durée moyenne des formations (h)</t>
        </is>
      </c>
      <c r="B11" s="28">
        <f>IFERROR(AVERAGE(Planning_Formation!E4:E13),0)</f>
        <v/>
      </c>
    </row>
    <row r="12">
      <c r="A12" s="22" t="inlineStr">
        <is>
          <t>Taux d'annulation</t>
        </is>
      </c>
      <c r="B12" s="29">
        <f>IFERROR(B4/B3,0)</f>
        <v/>
      </c>
    </row>
    <row r="15">
      <c r="A15" s="30" t="inlineStr">
        <is>
          <t>CA prévu par formateur</t>
        </is>
      </c>
      <c r="B15" s="31" t="n"/>
      <c r="D15" s="30" t="inlineStr">
        <is>
          <t>Sessions par ville</t>
        </is>
      </c>
      <c r="E15" s="31" t="n"/>
    </row>
    <row r="16">
      <c r="A16" s="30" t="inlineStr">
        <is>
          <t>Formateur</t>
        </is>
      </c>
      <c r="B16" s="30" t="inlineStr">
        <is>
          <t>CA prévu (€)</t>
        </is>
      </c>
      <c r="D16" s="30" t="inlineStr">
        <is>
          <t>Ville</t>
        </is>
      </c>
      <c r="E16" s="30" t="inlineStr">
        <is>
          <t>Nb sessions</t>
        </is>
      </c>
    </row>
    <row r="17">
      <c r="A17" s="22" t="inlineStr">
        <is>
          <t>Camille Dubois</t>
        </is>
      </c>
      <c r="B17" s="32">
        <f>IFERROR(SUMIF(Planning_Formation!$H$4:$H$13,A17,Planning_Formation!$Q$4:$Q$13),0)</f>
        <v/>
      </c>
      <c r="D17" s="22" t="inlineStr">
        <is>
          <t>Paris</t>
        </is>
      </c>
      <c r="E17" s="33">
        <f>IFERROR(COUNTIF(Planning_Formation!$J$4:$J$13,D17),0)</f>
        <v/>
      </c>
    </row>
    <row r="18">
      <c r="A18" s="24" t="inlineStr">
        <is>
          <t>Julien Martin</t>
        </is>
      </c>
      <c r="B18" s="34">
        <f>IFERROR(SUMIF(Planning_Formation!$H$4:$H$13,A18,Planning_Formation!$Q$4:$Q$13),0)</f>
        <v/>
      </c>
      <c r="D18" s="24" t="inlineStr">
        <is>
          <t>Lyon</t>
        </is>
      </c>
      <c r="E18" s="35">
        <f>IFERROR(COUNTIF(Planning_Formation!$J$4:$J$13,D18),0)</f>
        <v/>
      </c>
    </row>
    <row r="19">
      <c r="A19" s="22" t="inlineStr">
        <is>
          <t>Émilie Bernard</t>
        </is>
      </c>
      <c r="B19" s="32">
        <f>IFERROR(SUMIF(Planning_Formation!$H$4:$H$13,A19,Planning_Formation!$Q$4:$Q$13),0)</f>
        <v/>
      </c>
      <c r="D19" s="22" t="inlineStr">
        <is>
          <t>Marseille</t>
        </is>
      </c>
      <c r="E19" s="33">
        <f>IFERROR(COUNTIF(Planning_Formation!$J$4:$J$13,D19),0)</f>
        <v/>
      </c>
    </row>
    <row r="20">
      <c r="A20" s="24" t="inlineStr">
        <is>
          <t>Lucas Petit</t>
        </is>
      </c>
      <c r="B20" s="34">
        <f>IFERROR(SUMIF(Planning_Formation!$H$4:$H$13,A20,Planning_Formation!$Q$4:$Q$13),0)</f>
        <v/>
      </c>
      <c r="D20" s="24" t="inlineStr">
        <is>
          <t>Toulouse</t>
        </is>
      </c>
      <c r="E20" s="35">
        <f>IFERROR(COUNTIF(Planning_Formation!$J$4:$J$13,D20),0)</f>
        <v/>
      </c>
    </row>
    <row r="21">
      <c r="A21" s="22" t="inlineStr">
        <is>
          <t>Chloé Robert</t>
        </is>
      </c>
      <c r="B21" s="32">
        <f>IFERROR(SUMIF(Planning_Formation!$H$4:$H$13,A21,Planning_Formation!$Q$4:$Q$13),0)</f>
        <v/>
      </c>
      <c r="D21" s="22" t="inlineStr">
        <is>
          <t>Bordeaux</t>
        </is>
      </c>
      <c r="E21" s="33">
        <f>IFERROR(COUNTIF(Planning_Formation!$J$4:$J$13,D21),0)</f>
        <v/>
      </c>
    </row>
    <row r="22">
      <c r="A22" s="24" t="inlineStr">
        <is>
          <t>Thomas Richard</t>
        </is>
      </c>
      <c r="B22" s="34">
        <f>IFERROR(SUMIF(Planning_Formation!$H$4:$H$13,A22,Planning_Formation!$Q$4:$Q$13),0)</f>
        <v/>
      </c>
      <c r="D22" s="24" t="inlineStr">
        <is>
          <t>Lille</t>
        </is>
      </c>
      <c r="E22" s="35">
        <f>IFERROR(COUNTIF(Planning_Formation!$J$4:$J$13,D22),0)</f>
        <v/>
      </c>
    </row>
    <row r="23">
      <c r="A23" s="22" t="inlineStr">
        <is>
          <t>Léa Moreau</t>
        </is>
      </c>
      <c r="B23" s="32">
        <f>IFERROR(SUMIF(Planning_Formation!$H$4:$H$13,A23,Planning_Formation!$Q$4:$Q$13),0)</f>
        <v/>
      </c>
      <c r="D23" s="22" t="inlineStr">
        <is>
          <t>Nantes</t>
        </is>
      </c>
      <c r="E23" s="33">
        <f>IFERROR(COUNTIF(Planning_Formation!$J$4:$J$13,D23),0)</f>
        <v/>
      </c>
    </row>
    <row r="24">
      <c r="A24" s="24" t="inlineStr">
        <is>
          <t>Nicolas Simon</t>
        </is>
      </c>
      <c r="B24" s="34">
        <f>IFERROR(SUMIF(Planning_Formation!$H$4:$H$13,A24,Planning_Formation!$Q$4:$Q$13),0)</f>
        <v/>
      </c>
      <c r="D24" s="24" t="inlineStr">
        <is>
          <t>Strasbourg</t>
        </is>
      </c>
      <c r="E24" s="35">
        <f>IFERROR(COUNTIF(Planning_Formation!$J$4:$J$13,D24),0)</f>
        <v/>
      </c>
    </row>
    <row r="25">
      <c r="D25" s="22" t="inlineStr">
        <is>
          <t>Nice</t>
        </is>
      </c>
      <c r="E25" s="33">
        <f>IFERROR(COUNTIF(Planning_Formation!$J$4:$J$13,D25),0)</f>
        <v/>
      </c>
    </row>
    <row r="26">
      <c r="D26" s="24" t="inlineStr">
        <is>
          <t>Rennes</t>
        </is>
      </c>
      <c r="E26" s="35">
        <f>IFERROR(COUNTIF(Planning_Formation!$J$4:$J$13,D26),0)</f>
        <v/>
      </c>
    </row>
    <row r="29">
      <c r="A29" s="30" t="inlineStr">
        <is>
          <t>Répartition des modalités</t>
        </is>
      </c>
      <c r="B29" s="31" t="n"/>
    </row>
    <row r="30">
      <c r="A30" s="30" t="inlineStr">
        <is>
          <t>Modalité</t>
        </is>
      </c>
      <c r="B30" s="30" t="inlineStr">
        <is>
          <t>Nb sessions</t>
        </is>
      </c>
    </row>
    <row r="31">
      <c r="A31" s="22" t="inlineStr">
        <is>
          <t>Présentiel</t>
        </is>
      </c>
      <c r="B31" s="33">
        <f>IFERROR(COUNTIF(Planning_Formation!$K$4:$K$13,A31),0)</f>
        <v/>
      </c>
    </row>
    <row r="32">
      <c r="A32" s="24" t="inlineStr">
        <is>
          <t>Distanciel</t>
        </is>
      </c>
      <c r="B32" s="35">
        <f>IFERROR(COUNTIF(Planning_Formation!$K$4:$K$13,A32),0)</f>
        <v/>
      </c>
    </row>
    <row r="33">
      <c r="A33" s="22" t="inlineStr">
        <is>
          <t>Hybride</t>
        </is>
      </c>
      <c r="B33" s="33">
        <f>IFERROR(COUNTIF(Planning_Formation!$K$4:$K$13,A33),0)</f>
        <v/>
      </c>
    </row>
    <row r="36">
      <c r="A36" s="30" t="inlineStr">
        <is>
          <t>CA prévu par date de session</t>
        </is>
      </c>
      <c r="B36" s="31" t="n"/>
    </row>
    <row r="37">
      <c r="A37" s="30" t="inlineStr">
        <is>
          <t>Date</t>
        </is>
      </c>
      <c r="B37" s="30" t="inlineStr">
        <is>
          <t>CA prévu (€)</t>
        </is>
      </c>
    </row>
    <row r="38">
      <c r="A38" s="36">
        <f>Planning_Formation!B4</f>
        <v/>
      </c>
      <c r="B38" s="32">
        <f>Planning_Formation!Q4</f>
        <v/>
      </c>
    </row>
    <row r="39">
      <c r="A39" s="37">
        <f>Planning_Formation!B5</f>
        <v/>
      </c>
      <c r="B39" s="34">
        <f>Planning_Formation!Q5</f>
        <v/>
      </c>
    </row>
    <row r="40">
      <c r="A40" s="36">
        <f>Planning_Formation!B6</f>
        <v/>
      </c>
      <c r="B40" s="32">
        <f>Planning_Formation!Q6</f>
        <v/>
      </c>
    </row>
    <row r="41">
      <c r="A41" s="37">
        <f>Planning_Formation!B7</f>
        <v/>
      </c>
      <c r="B41" s="34">
        <f>Planning_Formation!Q7</f>
        <v/>
      </c>
    </row>
    <row r="42">
      <c r="A42" s="36">
        <f>Planning_Formation!B8</f>
        <v/>
      </c>
      <c r="B42" s="32">
        <f>Planning_Formation!Q8</f>
        <v/>
      </c>
    </row>
    <row r="43">
      <c r="A43" s="37">
        <f>Planning_Formation!B9</f>
        <v/>
      </c>
      <c r="B43" s="34">
        <f>Planning_Formation!Q9</f>
        <v/>
      </c>
    </row>
    <row r="44">
      <c r="A44" s="36">
        <f>Planning_Formation!B10</f>
        <v/>
      </c>
      <c r="B44" s="32">
        <f>Planning_Formation!Q10</f>
        <v/>
      </c>
    </row>
    <row r="45">
      <c r="A45" s="37">
        <f>Planning_Formation!B11</f>
        <v/>
      </c>
      <c r="B45" s="34">
        <f>Planning_Formation!Q11</f>
        <v/>
      </c>
    </row>
    <row r="46">
      <c r="A46" s="36">
        <f>Planning_Formation!B12</f>
        <v/>
      </c>
      <c r="B46" s="32">
        <f>Planning_Formation!Q12</f>
        <v/>
      </c>
    </row>
    <row r="47">
      <c r="A47" s="37">
        <f>Planning_Formation!B13</f>
        <v/>
      </c>
      <c r="B47" s="34">
        <f>Planning_Formation!Q13</f>
        <v/>
      </c>
    </row>
  </sheetData>
  <mergeCells count="5">
    <mergeCell ref="A1:F1"/>
    <mergeCell ref="A15:B15"/>
    <mergeCell ref="D15:E15"/>
    <mergeCell ref="A29:B29"/>
    <mergeCell ref="A36:B36"/>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H11"/>
  <sheetViews>
    <sheetView workbookViewId="0">
      <selection activeCell="A1" sqref="A1"/>
    </sheetView>
  </sheetViews>
  <sheetFormatPr baseColWidth="8" defaultRowHeight="15"/>
  <cols>
    <col width="18" customWidth="1" min="1" max="1"/>
    <col width="14" customWidth="1" min="2" max="2"/>
    <col width="12" customWidth="1" min="3" max="3"/>
    <col width="14" customWidth="1" min="4" max="4"/>
    <col width="22" customWidth="1" min="5" max="5"/>
    <col width="4" customWidth="1" min="6" max="6"/>
    <col width="16" customWidth="1" min="7" max="7"/>
    <col width="22" customWidth="1" min="8" max="8"/>
  </cols>
  <sheetData>
    <row r="1" ht="26" customHeight="1">
      <c r="A1" s="21" t="inlineStr">
        <is>
          <t>RÉFÉRENTIEL — LISTES DE VALIDATION ET PARAMÈTRES</t>
        </is>
      </c>
      <c r="G1" s="30" t="n"/>
      <c r="H1" s="31" t="n"/>
    </row>
    <row r="2">
      <c r="G2" s="38" t="inlineStr">
        <is>
          <t>Niveau</t>
        </is>
      </c>
      <c r="H2" s="38" t="inlineStr">
        <is>
          <t>Coût unitaire standard (€)</t>
        </is>
      </c>
    </row>
    <row r="3">
      <c r="A3" s="2" t="inlineStr">
        <is>
          <t>Formateur</t>
        </is>
      </c>
      <c r="B3" s="2" t="inlineStr">
        <is>
          <t>Ville</t>
        </is>
      </c>
      <c r="C3" s="2" t="inlineStr">
        <is>
          <t>Modalité</t>
        </is>
      </c>
      <c r="D3" s="2" t="inlineStr">
        <is>
          <t>Niveau</t>
        </is>
      </c>
      <c r="E3" s="2" t="inlineStr">
        <is>
          <t>Coût unitaire standard (€)</t>
        </is>
      </c>
      <c r="G3" s="39" t="inlineStr">
        <is>
          <t>Débutant</t>
        </is>
      </c>
      <c r="H3" s="40" t="n">
        <v>150</v>
      </c>
    </row>
    <row r="4">
      <c r="A4" s="3" t="inlineStr">
        <is>
          <t>Camille Dubois</t>
        </is>
      </c>
      <c r="B4" s="3" t="inlineStr">
        <is>
          <t>Paris</t>
        </is>
      </c>
      <c r="C4" s="3" t="inlineStr">
        <is>
          <t>Présentiel</t>
        </is>
      </c>
      <c r="D4" s="3" t="inlineStr">
        <is>
          <t>Débutant</t>
        </is>
      </c>
      <c r="G4" s="39" t="inlineStr">
        <is>
          <t>Intermédiaire</t>
        </is>
      </c>
      <c r="H4" s="40" t="n">
        <v>200</v>
      </c>
    </row>
    <row r="5">
      <c r="A5" s="13" t="inlineStr">
        <is>
          <t>Julien Martin</t>
        </is>
      </c>
      <c r="B5" s="13" t="inlineStr">
        <is>
          <t>Lyon</t>
        </is>
      </c>
      <c r="C5" s="13" t="inlineStr">
        <is>
          <t>Distanciel</t>
        </is>
      </c>
      <c r="D5" s="13" t="inlineStr">
        <is>
          <t>Intermédiaire</t>
        </is>
      </c>
      <c r="G5" s="39" t="inlineStr">
        <is>
          <t>Avancé</t>
        </is>
      </c>
      <c r="H5" s="40" t="n">
        <v>250</v>
      </c>
    </row>
    <row r="6">
      <c r="A6" s="3" t="inlineStr">
        <is>
          <t>Émilie Bernard</t>
        </is>
      </c>
      <c r="B6" s="3" t="inlineStr">
        <is>
          <t>Marseille</t>
        </is>
      </c>
      <c r="C6" s="3" t="inlineStr">
        <is>
          <t>Hybride</t>
        </is>
      </c>
      <c r="D6" s="3" t="inlineStr">
        <is>
          <t>Avancé</t>
        </is>
      </c>
    </row>
    <row r="7">
      <c r="A7" s="13" t="inlineStr">
        <is>
          <t>Lucas Petit</t>
        </is>
      </c>
      <c r="B7" s="13" t="inlineStr">
        <is>
          <t>Toulouse</t>
        </is>
      </c>
      <c r="C7" s="13" t="n"/>
      <c r="D7" s="13" t="n"/>
      <c r="G7" s="30" t="inlineStr">
        <is>
          <t>Exemple VLOOKUP (Niveau)</t>
        </is>
      </c>
      <c r="H7" s="31" t="n"/>
    </row>
    <row r="8">
      <c r="A8" s="3" t="inlineStr">
        <is>
          <t>Chloé Robert</t>
        </is>
      </c>
      <c r="B8" s="3" t="inlineStr">
        <is>
          <t>Bordeaux</t>
        </is>
      </c>
      <c r="C8" s="3" t="n"/>
      <c r="D8" s="3" t="n"/>
      <c r="G8" s="41" t="inlineStr">
        <is>
          <t>Avancé</t>
        </is>
      </c>
      <c r="H8" s="42">
        <f>IFERROR(VLOOKUP(G8,$G$2:$H$4,2,0),"Introuvable")</f>
        <v/>
      </c>
    </row>
    <row r="9">
      <c r="A9" s="13" t="inlineStr">
        <is>
          <t>Thomas Richard</t>
        </is>
      </c>
      <c r="B9" s="13" t="inlineStr">
        <is>
          <t>Lille</t>
        </is>
      </c>
      <c r="C9" s="13" t="n"/>
      <c r="D9" s="13" t="n"/>
    </row>
    <row r="10">
      <c r="A10" s="3" t="inlineStr">
        <is>
          <t>Léa Moreau</t>
        </is>
      </c>
      <c r="B10" s="3" t="inlineStr">
        <is>
          <t>Nantes</t>
        </is>
      </c>
      <c r="C10" s="3" t="n"/>
      <c r="D10" s="3" t="n"/>
    </row>
    <row r="11">
      <c r="A11" s="13" t="inlineStr">
        <is>
          <t>Nicolas Simon</t>
        </is>
      </c>
      <c r="B11" s="13" t="inlineStr">
        <is>
          <t>Strasbourg</t>
        </is>
      </c>
      <c r="C11" s="13" t="n"/>
      <c r="D11" s="13" t="n"/>
    </row>
  </sheetData>
  <mergeCells count="2">
    <mergeCell ref="A1:H1"/>
    <mergeCell ref="G7:H7"/>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10"/>
  <sheetViews>
    <sheetView workbookViewId="0">
      <selection activeCell="A1" sqref="A1"/>
    </sheetView>
  </sheetViews>
  <sheetFormatPr baseColWidth="8" defaultRowHeight="15"/>
  <cols>
    <col width="34" customWidth="1" min="1" max="1"/>
    <col width="90" customWidth="1" min="2" max="2"/>
  </cols>
  <sheetData>
    <row r="1" ht="26" customHeight="1">
      <c r="A1" s="21" t="inlineStr">
        <is>
          <t>MODE D'EMPLOI DU CLASSEUR</t>
        </is>
      </c>
    </row>
    <row r="3" ht="55" customHeight="1">
      <c r="A3" s="43" t="inlineStr">
        <is>
          <t>Objectif du classeur</t>
        </is>
      </c>
      <c r="B3" s="16" t="inlineStr">
        <is>
          <t>Ce classeur permet de planifier, suivre et piloter des sessions de formation Excel : saisie des sessions, calcul automatique des indicateurs et tableau de bord de synthèse.</t>
        </is>
      </c>
    </row>
    <row r="4" ht="55" customHeight="1">
      <c r="A4" s="43" t="inlineStr">
        <is>
          <t>Feuille Planning_Formation</t>
        </is>
      </c>
      <c r="B4" s="7" t="inlineStr">
        <is>
          <t>Saisir une ligne par session : ID, date (JJ/MM/AAAA), heures de début/fin, formateur, ville, modalité, nombre de participants prévus/présents. La durée, le statut, le chiffre d'affaires prévu, le taux de présence et l'écart de participants se calculent automatiquement.</t>
        </is>
      </c>
    </row>
    <row r="5" ht="55" customHeight="1">
      <c r="A5" s="43" t="inlineStr">
        <is>
          <t>Signification des statuts</t>
        </is>
      </c>
      <c r="B5" s="16" t="inlineStr">
        <is>
          <t>'Planifiée' : la date de formation est future. 'Réalisée' : la date est passée et au moins un participant était présent. 'Annulée' : la date est passée mais aucun participant n'était présent.</t>
        </is>
      </c>
    </row>
    <row r="6" ht="55" customHeight="1">
      <c r="A6" s="43" t="inlineStr">
        <is>
          <t>Couleurs utilisées</t>
        </is>
      </c>
      <c r="B6" s="7" t="inlineStr">
        <is>
          <t>Rouge : taux de présence inférieur à 80% ou session annulée (alerte). Vert : chiffre d'affaires prévu positif. Jaune pâle : cellules de saisie modifiables. Rose/blanc : lignes alternées pour la lisibilité.</t>
        </is>
      </c>
    </row>
    <row r="7" ht="55" customHeight="1">
      <c r="A7" s="43" t="inlineStr">
        <is>
          <t>Feuille Synthèse</t>
        </is>
      </c>
      <c r="B7" s="16" t="inlineStr">
        <is>
          <t>Tableau de bord de pilotage : indicateurs clés (nombre de sessions, taux de présence global, CA total, taux d'annulation), tableaux de répartition par formateur/ville/modalité et graphiques (histogramme, camembert, courbe d'évolution du CA).</t>
        </is>
      </c>
    </row>
    <row r="8" ht="55" customHeight="1">
      <c r="A8" s="43" t="inlineStr">
        <is>
          <t>Feuille Référentiel</t>
        </is>
      </c>
      <c r="B8" s="7" t="inlineStr">
        <is>
          <t>Contient les listes de formateurs, villes, modalités et niveaux utilisées dans les listes déroulantes de la feuille Planning_Formation, ainsi qu'une table de coûts standards par niveau utilisée par la formule VLOOKUP pour proposer automatiquement un coût unitaire.</t>
        </is>
      </c>
    </row>
    <row r="9" ht="55" customHeight="1">
      <c r="A9" s="43" t="inlineStr">
        <is>
          <t>Conseils d'utilisation</t>
        </is>
      </c>
      <c r="B9" s="16" t="inlineStr">
        <is>
          <t>Utiliser les listes déroulantes pour garantir la cohérence des données. Ne pas modifier les formules des colonnes calculées (Durée, Statut, CA prévu, Taux de présence, Écart). Actualiser les graphiques de la feuille Synthèse après ajout de nouvelles sessions.</t>
        </is>
      </c>
    </row>
    <row r="10" ht="55" customHeight="1">
      <c r="A10" s="43" t="inlineStr">
        <is>
          <t>Formats et conventions</t>
        </is>
      </c>
      <c r="B10" s="7" t="inlineStr">
        <is>
          <t>Dates au format JJ/MM/AAAA. Montants en euros au format 1 234,56 €. Séparateur décimal : la virgule. Toutes les formules de calcul sont déjà intégrées dans le classeur.</t>
        </is>
      </c>
    </row>
  </sheetData>
  <mergeCells count="1">
    <mergeCell ref="A1:B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2026-07-07T01:27:06Z</dcterms:created>
  <dcterms:modified xmlns:dcterms="http://purl.org/dc/terms/" xmlns:xsi="http://www.w3.org/2001/XMLSchema-instance" xsi:type="dcterms:W3CDTF">2026-07-07T01:27:06Z</dcterms:modified>
</cp:coreProperties>
</file>