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Référentiel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JJ/MM/AAAA"/>
    <numFmt numFmtId="166" formatCode="HH:MM"/>
    <numFmt numFmtId="167" formatCode="#\ ##0,00\ &quot;€&quot;"/>
    <numFmt numFmtId="168" formatCode="0&quot;%&quot;"/>
    <numFmt numFmtId="169" formatCode="0.0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</fonts>
  <fills count="8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FFBEB"/>
      </patternFill>
    </fill>
    <fill>
      <patternFill patternType="solid">
        <fgColor rgb="00FDF0F3"/>
      </patternFill>
    </fill>
    <fill>
      <patternFill patternType="solid">
        <fgColor rgb="00FFFFFF"/>
      </patternFill>
    </fill>
    <fill>
      <patternFill patternType="solid">
        <fgColor rgb="000891B2"/>
      </patternFill>
    </fill>
    <fill>
      <patternFill patternType="solid">
        <fgColor rgb="00BE123C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4" borderId="1" pivotButton="0" quotePrefix="0" xfId="0"/>
    <xf numFmtId="165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8" fontId="3" fillId="4" borderId="1" applyAlignment="1" pivotButton="0" quotePrefix="0" xfId="0">
      <alignment horizontal="center" vertical="center" wrapText="1"/>
    </xf>
    <xf numFmtId="167" fontId="3" fillId="3" borderId="1" pivotButton="0" quotePrefix="0" xfId="0"/>
    <xf numFmtId="0" fontId="3" fillId="5" borderId="1" pivotButton="0" quotePrefix="0" xfId="0"/>
    <xf numFmtId="165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8" fontId="3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2" fillId="7" borderId="1" applyAlignment="1" pivotButton="0" quotePrefix="0" xfId="0">
      <alignment horizontal="left" vertical="center" wrapText="1"/>
    </xf>
    <xf numFmtId="0" fontId="0" fillId="7" borderId="1" pivotButton="0" quotePrefix="0" xfId="0"/>
    <xf numFmtId="167" fontId="4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169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5" fontId="0" fillId="4" borderId="1" pivotButton="0" quotePrefix="0" xfId="0"/>
    <xf numFmtId="169" fontId="0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5" fontId="0" fillId="5" borderId="1" pivotButton="0" quotePrefix="0" xfId="0"/>
    <xf numFmtId="169" fontId="0" fillId="5" borderId="1" applyAlignment="1" pivotButton="0" quotePrefix="0" xfId="0">
      <alignment horizontal="center" vertical="center" wrapText="1"/>
    </xf>
    <xf numFmtId="167" fontId="4" fillId="4" borderId="1" applyAlignment="1" pivotButton="0" quotePrefix="0" xfId="0">
      <alignment horizontal="center" vertical="center" wrapText="1"/>
    </xf>
    <xf numFmtId="169" fontId="4" fillId="5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tâches par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bord'!E3</f>
            </strRef>
          </tx>
          <spPr>
            <a:solidFill xmlns:a="http://schemas.openxmlformats.org/drawingml/2006/main">
              <a:srgbClr val="E11D48"/>
            </a:solidFill>
            <a:ln xmlns:a="http://schemas.openxmlformats.org/drawingml/2006/main">
              <a:prstDash val="solid"/>
            </a:ln>
          </spPr>
          <cat>
            <numRef>
              <f>'Tableau de bord'!$D$4:$D$7</f>
            </numRef>
          </cat>
          <val>
            <numRef>
              <f>'Tableau de bord'!$E$4:$E$7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tâches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type d'événement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bord'!E9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bord'!$D$10:$D$15</f>
            </numRef>
          </cat>
          <val>
            <numRef>
              <f>'Tableau de bord'!$E$10:$E$15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durée des tâches par date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bord'!H3</f>
            </strRef>
          </tx>
          <spPr>
            <a:ln xmlns:a="http://schemas.openxmlformats.org/drawingml/2006/main" w="20000">
              <a:solidFill>
                <a:srgbClr val="0891B2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bord'!$G$4:$G$13</f>
            </numRef>
          </cat>
          <val>
            <numRef>
              <f>'Tableau de bord'!$H$4:$H$13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Durée (heures)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29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12</row>
      <rowOff>0</rowOff>
    </from>
    <ext cx="504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13" customWidth="1" min="3" max="3"/>
    <col width="12" customWidth="1" min="4" max="4"/>
    <col width="11" customWidth="1" min="5" max="5"/>
    <col width="11" customWidth="1" min="6" max="6"/>
    <col width="12" customWidth="1" min="7" max="7"/>
    <col width="13" customWidth="1" min="8" max="8"/>
    <col width="10" customWidth="1" min="9" max="9"/>
    <col width="17" customWidth="1" min="10" max="10"/>
    <col width="20" customWidth="1" min="11" max="11"/>
    <col width="12" customWidth="1" min="12" max="12"/>
    <col width="12" customWidth="1" min="13" max="13"/>
    <col width="26" customWidth="1" min="14" max="14"/>
    <col width="13" customWidth="1" min="15" max="15"/>
    <col width="11" customWidth="1" min="16" max="16"/>
    <col width="12" customWidth="1" min="17" max="17"/>
    <col width="14" customWidth="1" min="18" max="18"/>
  </cols>
  <sheetData>
    <row r="1" ht="28" customHeight="1">
      <c r="A1" s="1" t="inlineStr">
        <is>
          <t>PLANNING CALENDRIER - SUIVI DES TÂCHES ET ÉVÉNEMENTS 2026</t>
        </is>
      </c>
    </row>
    <row r="2" ht="32" customHeight="1">
      <c r="A2" s="2" t="inlineStr">
        <is>
          <t>ID tâche</t>
        </is>
      </c>
      <c r="B2" s="2" t="inlineStr">
        <is>
          <t>Date de début</t>
        </is>
      </c>
      <c r="C2" s="2" t="inlineStr">
        <is>
          <t>Date de fin</t>
        </is>
      </c>
      <c r="D2" s="2" t="inlineStr">
        <is>
          <t>Jour</t>
        </is>
      </c>
      <c r="E2" s="2" t="inlineStr">
        <is>
          <t>Heure début</t>
        </is>
      </c>
      <c r="F2" s="2" t="inlineStr">
        <is>
          <t>Heure fin</t>
        </is>
      </c>
      <c r="G2" s="2" t="inlineStr">
        <is>
          <t>Durée (heures)</t>
        </is>
      </c>
      <c r="H2" s="2" t="inlineStr">
        <is>
          <t>Type</t>
        </is>
      </c>
      <c r="I2" s="2" t="inlineStr">
        <is>
          <t>Priorité</t>
        </is>
      </c>
      <c r="J2" s="2" t="inlineStr">
        <is>
          <t>Responsable</t>
        </is>
      </c>
      <c r="K2" s="2" t="inlineStr">
        <is>
          <t>Client / Service</t>
        </is>
      </c>
      <c r="L2" s="2" t="inlineStr">
        <is>
          <t>Ville</t>
        </is>
      </c>
      <c r="M2" s="2" t="inlineStr">
        <is>
          <t>Statut</t>
        </is>
      </c>
      <c r="N2" s="2" t="inlineStr">
        <is>
          <t>Commentaire</t>
        </is>
      </c>
      <c r="O2" s="2" t="inlineStr">
        <is>
          <t>Jours restants</t>
        </is>
      </c>
      <c r="P2" s="2" t="inlineStr">
        <is>
          <t>En retard ?</t>
        </is>
      </c>
      <c r="Q2" s="2" t="inlineStr">
        <is>
          <t>% Avancement</t>
        </is>
      </c>
      <c r="R2" s="2" t="inlineStr">
        <is>
          <t>Coût estimé (€)</t>
        </is>
      </c>
    </row>
    <row r="3">
      <c r="A3" s="3" t="inlineStr">
        <is>
          <t>T001</t>
        </is>
      </c>
      <c r="B3" s="4" t="n">
        <v>46034</v>
      </c>
      <c r="C3" s="4" t="n">
        <v>46034</v>
      </c>
      <c r="D3" s="5">
        <f>TEXT(B3,"dddd")</f>
        <v/>
      </c>
      <c r="E3" s="6" t="n">
        <v>0.375</v>
      </c>
      <c r="F3" s="6" t="n">
        <v>0.4583333333333333</v>
      </c>
      <c r="G3" s="5">
        <f>((C3-B3)*24)+(F3-E3)*24</f>
        <v/>
      </c>
      <c r="H3" s="5" t="inlineStr">
        <is>
          <t>Réunion</t>
        </is>
      </c>
      <c r="I3" s="5" t="inlineStr">
        <is>
          <t>Haute</t>
        </is>
      </c>
      <c r="J3" s="5" t="inlineStr">
        <is>
          <t>Camille Martin</t>
        </is>
      </c>
      <c r="K3" s="7" t="inlineStr">
        <is>
          <t>Client Dupont SA</t>
        </is>
      </c>
      <c r="L3" s="5" t="inlineStr">
        <is>
          <t>Paris</t>
        </is>
      </c>
      <c r="M3" s="5" t="inlineStr">
        <is>
          <t>Terminé</t>
        </is>
      </c>
      <c r="N3" s="7" t="inlineStr">
        <is>
          <t>Réunion client validée</t>
        </is>
      </c>
      <c r="O3" s="5">
        <f>MAX(0,C3-TODAY())</f>
        <v/>
      </c>
      <c r="P3" s="5">
        <f>IF(AND(M3&lt;&gt;"Terminé",C3&lt;TODAY()),"Oui","Non")</f>
        <v/>
      </c>
      <c r="Q3" s="8">
        <f>IF(M3="Terminé",100,IF(M3="En cours",50,0))</f>
        <v/>
      </c>
      <c r="R3" s="9" t="n">
        <v>12000</v>
      </c>
    </row>
    <row r="4">
      <c r="A4" s="10" t="inlineStr">
        <is>
          <t>T002</t>
        </is>
      </c>
      <c r="B4" s="11" t="n">
        <v>46037</v>
      </c>
      <c r="C4" s="11" t="n">
        <v>46038</v>
      </c>
      <c r="D4" s="12">
        <f>TEXT(B4,"dddd")</f>
        <v/>
      </c>
      <c r="E4" s="13" t="n">
        <v>0.3333333333333333</v>
      </c>
      <c r="F4" s="13" t="n">
        <v>0.7083333333333334</v>
      </c>
      <c r="G4" s="12">
        <f>((C4-B4)*24)+(F4-E4)*24</f>
        <v/>
      </c>
      <c r="H4" s="12" t="inlineStr">
        <is>
          <t>Livraison</t>
        </is>
      </c>
      <c r="I4" s="12" t="inlineStr">
        <is>
          <t>Haute</t>
        </is>
      </c>
      <c r="J4" s="12" t="inlineStr">
        <is>
          <t>Julien Bernard</t>
        </is>
      </c>
      <c r="K4" s="14" t="inlineStr">
        <is>
          <t>Entrepôt Lyon Sud</t>
        </is>
      </c>
      <c r="L4" s="12" t="inlineStr">
        <is>
          <t>Lyon</t>
        </is>
      </c>
      <c r="M4" s="12" t="inlineStr">
        <is>
          <t>Terminé</t>
        </is>
      </c>
      <c r="N4" s="14" t="inlineStr">
        <is>
          <t>Préparation livraison OK</t>
        </is>
      </c>
      <c r="O4" s="12">
        <f>MAX(0,C4-TODAY())</f>
        <v/>
      </c>
      <c r="P4" s="12">
        <f>IF(AND(M4&lt;&gt;"Terminé",C4&lt;TODAY()),"Oui","Non")</f>
        <v/>
      </c>
      <c r="Q4" s="15">
        <f>IF(M4="Terminé",100,IF(M4="En cours",50,0))</f>
        <v/>
      </c>
      <c r="R4" s="9" t="n">
        <v>3200</v>
      </c>
    </row>
    <row r="5">
      <c r="A5" s="3" t="inlineStr">
        <is>
          <t>T003</t>
        </is>
      </c>
      <c r="B5" s="4" t="n">
        <v>46042</v>
      </c>
      <c r="C5" s="4" t="n">
        <v>46042</v>
      </c>
      <c r="D5" s="5">
        <f>TEXT(B5,"dddd")</f>
        <v/>
      </c>
      <c r="E5" s="6" t="n">
        <v>0.3958333333333333</v>
      </c>
      <c r="F5" s="6" t="n">
        <v>0.6875</v>
      </c>
      <c r="G5" s="5">
        <f>((C5-B5)*24)+(F5-E5)*24</f>
        <v/>
      </c>
      <c r="H5" s="5" t="inlineStr">
        <is>
          <t>Formation</t>
        </is>
      </c>
      <c r="I5" s="5" t="inlineStr">
        <is>
          <t>Moyenne</t>
        </is>
      </c>
      <c r="J5" s="5" t="inlineStr">
        <is>
          <t>Émilie Dubois</t>
        </is>
      </c>
      <c r="K5" s="7" t="inlineStr">
        <is>
          <t>Service RH</t>
        </is>
      </c>
      <c r="L5" s="5" t="inlineStr">
        <is>
          <t>Bordeaux</t>
        </is>
      </c>
      <c r="M5" s="5" t="inlineStr">
        <is>
          <t>En cours</t>
        </is>
      </c>
      <c r="N5" s="7" t="inlineStr">
        <is>
          <t>Formation interne équipe</t>
        </is>
      </c>
      <c r="O5" s="5">
        <f>MAX(0,C5-TODAY())</f>
        <v/>
      </c>
      <c r="P5" s="5">
        <f>IF(AND(M5&lt;&gt;"Terminé",C5&lt;TODAY()),"Oui","Non")</f>
        <v/>
      </c>
      <c r="Q5" s="8">
        <f>IF(M5="Terminé",100,IF(M5="En cours",50,0))</f>
        <v/>
      </c>
      <c r="R5" s="9" t="n">
        <v>1800</v>
      </c>
    </row>
    <row r="6">
      <c r="A6" s="10" t="inlineStr">
        <is>
          <t>T004</t>
        </is>
      </c>
      <c r="B6" s="11" t="n">
        <v>46044</v>
      </c>
      <c r="C6" s="11" t="n">
        <v>46047</v>
      </c>
      <c r="D6" s="12">
        <f>TEXT(B6,"dddd")</f>
        <v/>
      </c>
      <c r="E6" s="13" t="n">
        <v>0.3541666666666667</v>
      </c>
      <c r="F6" s="13" t="n">
        <v>0.75</v>
      </c>
      <c r="G6" s="12">
        <f>((C6-B6)*24)+(F6-E6)*24</f>
        <v/>
      </c>
      <c r="H6" s="12" t="inlineStr">
        <is>
          <t>Suivi</t>
        </is>
      </c>
      <c r="I6" s="12" t="inlineStr">
        <is>
          <t>Moyenne</t>
        </is>
      </c>
      <c r="J6" s="12" t="inlineStr">
        <is>
          <t>Lucas Moreau</t>
        </is>
      </c>
      <c r="K6" s="14" t="inlineStr">
        <is>
          <t>Projet Atlantique</t>
        </is>
      </c>
      <c r="L6" s="12" t="inlineStr">
        <is>
          <t>Nantes</t>
        </is>
      </c>
      <c r="M6" s="12" t="inlineStr">
        <is>
          <t>En cours</t>
        </is>
      </c>
      <c r="N6" s="14" t="inlineStr">
        <is>
          <t>Suivi avancement projet</t>
        </is>
      </c>
      <c r="O6" s="12">
        <f>MAX(0,C6-TODAY())</f>
        <v/>
      </c>
      <c r="P6" s="12">
        <f>IF(AND(M6&lt;&gt;"Terminé",C6&lt;TODAY()),"Oui","Non")</f>
        <v/>
      </c>
      <c r="Q6" s="15">
        <f>IF(M6="Terminé",100,IF(M6="En cours",50,0))</f>
        <v/>
      </c>
      <c r="R6" s="9" t="n">
        <v>2500</v>
      </c>
    </row>
    <row r="7">
      <c r="A7" s="3" t="inlineStr">
        <is>
          <t>T005</t>
        </is>
      </c>
      <c r="B7" s="4" t="n">
        <v>46032</v>
      </c>
      <c r="C7" s="4" t="n">
        <v>46039</v>
      </c>
      <c r="D7" s="5">
        <f>TEXT(B7,"dddd")</f>
        <v/>
      </c>
      <c r="E7" s="6" t="n">
        <v>0</v>
      </c>
      <c r="F7" s="6" t="n">
        <v>0</v>
      </c>
      <c r="G7" s="5">
        <f>((C7-B7)*24)+(F7-E7)*24</f>
        <v/>
      </c>
      <c r="H7" s="5" t="inlineStr">
        <is>
          <t>Congé</t>
        </is>
      </c>
      <c r="I7" s="5" t="inlineStr">
        <is>
          <t>Basse</t>
        </is>
      </c>
      <c r="J7" s="5" t="inlineStr">
        <is>
          <t>Chloé Laurent</t>
        </is>
      </c>
      <c r="K7" s="7" t="inlineStr">
        <is>
          <t>RH interne</t>
        </is>
      </c>
      <c r="L7" s="5" t="inlineStr">
        <is>
          <t>Toulouse</t>
        </is>
      </c>
      <c r="M7" s="5" t="inlineStr">
        <is>
          <t>Terminé</t>
        </is>
      </c>
      <c r="N7" s="7" t="inlineStr">
        <is>
          <t>Congés annuels</t>
        </is>
      </c>
      <c r="O7" s="5">
        <f>MAX(0,C7-TODAY())</f>
        <v/>
      </c>
      <c r="P7" s="5">
        <f>IF(AND(M7&lt;&gt;"Terminé",C7&lt;TODAY()),"Oui","Non")</f>
        <v/>
      </c>
      <c r="Q7" s="8">
        <f>IF(M7="Terminé",100,IF(M7="En cours",50,0))</f>
        <v/>
      </c>
      <c r="R7" s="9" t="n">
        <v>0</v>
      </c>
    </row>
    <row r="8">
      <c r="A8" s="10" t="inlineStr">
        <is>
          <t>T006</t>
        </is>
      </c>
      <c r="B8" s="11" t="n">
        <v>46056</v>
      </c>
      <c r="C8" s="11" t="n">
        <v>46057</v>
      </c>
      <c r="D8" s="12">
        <f>TEXT(B8,"dddd")</f>
        <v/>
      </c>
      <c r="E8" s="13" t="n">
        <v>0.2916666666666667</v>
      </c>
      <c r="F8" s="13" t="n">
        <v>0.7916666666666666</v>
      </c>
      <c r="G8" s="12">
        <f>((C8-B8)*24)+(F8-E8)*24</f>
        <v/>
      </c>
      <c r="H8" s="12" t="inlineStr">
        <is>
          <t>Déplacement</t>
        </is>
      </c>
      <c r="I8" s="12" t="inlineStr">
        <is>
          <t>Haute</t>
        </is>
      </c>
      <c r="J8" s="12" t="inlineStr">
        <is>
          <t>Thomas Petit</t>
        </is>
      </c>
      <c r="K8" s="14" t="inlineStr">
        <is>
          <t>Client Marseille Nord</t>
        </is>
      </c>
      <c r="L8" s="12" t="inlineStr">
        <is>
          <t>Marseille</t>
        </is>
      </c>
      <c r="M8" s="12" t="inlineStr">
        <is>
          <t>À faire</t>
        </is>
      </c>
      <c r="N8" s="14" t="inlineStr">
        <is>
          <t>Déplacement commercial</t>
        </is>
      </c>
      <c r="O8" s="12">
        <f>MAX(0,C8-TODAY())</f>
        <v/>
      </c>
      <c r="P8" s="12">
        <f>IF(AND(M8&lt;&gt;"Terminé",C8&lt;TODAY()),"Oui","Non")</f>
        <v/>
      </c>
      <c r="Q8" s="15">
        <f>IF(M8="Terminé",100,IF(M8="En cours",50,0))</f>
        <v/>
      </c>
      <c r="R8" s="9" t="n">
        <v>950</v>
      </c>
    </row>
    <row r="9">
      <c r="A9" s="3" t="inlineStr">
        <is>
          <t>T007</t>
        </is>
      </c>
      <c r="B9" s="4" t="n">
        <v>46030</v>
      </c>
      <c r="C9" s="4" t="n">
        <v>46030</v>
      </c>
      <c r="D9" s="5">
        <f>TEXT(B9,"dddd")</f>
        <v/>
      </c>
      <c r="E9" s="6" t="n">
        <v>0.4166666666666667</v>
      </c>
      <c r="F9" s="6" t="n">
        <v>0.5</v>
      </c>
      <c r="G9" s="5">
        <f>((C9-B9)*24)+(F9-E9)*24</f>
        <v/>
      </c>
      <c r="H9" s="5" t="inlineStr">
        <is>
          <t>Réunion</t>
        </is>
      </c>
      <c r="I9" s="5" t="inlineStr">
        <is>
          <t>Moyenne</t>
        </is>
      </c>
      <c r="J9" s="5" t="inlineStr">
        <is>
          <t>Léa Fontaine</t>
        </is>
      </c>
      <c r="K9" s="7" t="inlineStr">
        <is>
          <t>Direction Finance</t>
        </is>
      </c>
      <c r="L9" s="5" t="inlineStr">
        <is>
          <t>Lille</t>
        </is>
      </c>
      <c r="M9" s="5" t="inlineStr">
        <is>
          <t>Reporté</t>
        </is>
      </c>
      <c r="N9" s="7" t="inlineStr">
        <is>
          <t>Revue budgétaire annuelle</t>
        </is>
      </c>
      <c r="O9" s="5">
        <f>MAX(0,C9-TODAY())</f>
        <v/>
      </c>
      <c r="P9" s="5">
        <f>IF(AND(M9&lt;&gt;"Terminé",C9&lt;TODAY()),"Oui","Non")</f>
        <v/>
      </c>
      <c r="Q9" s="8">
        <f>IF(M9="Terminé",100,IF(M9="En cours",50,0))</f>
        <v/>
      </c>
      <c r="R9" s="9" t="n">
        <v>500</v>
      </c>
    </row>
    <row r="10">
      <c r="A10" s="10" t="inlineStr">
        <is>
          <t>T008</t>
        </is>
      </c>
      <c r="B10" s="11" t="n">
        <v>46059</v>
      </c>
      <c r="C10" s="11" t="n">
        <v>46059</v>
      </c>
      <c r="D10" s="12">
        <f>TEXT(B10,"dddd")</f>
        <v/>
      </c>
      <c r="E10" s="13" t="n">
        <v>0.5833333333333334</v>
      </c>
      <c r="F10" s="13" t="n">
        <v>0.6458333333333334</v>
      </c>
      <c r="G10" s="12">
        <f>((C10-B10)*24)+(F10-E10)*24</f>
        <v/>
      </c>
      <c r="H10" s="12" t="inlineStr">
        <is>
          <t>Suivi</t>
        </is>
      </c>
      <c r="I10" s="12" t="inlineStr">
        <is>
          <t>Basse</t>
        </is>
      </c>
      <c r="J10" s="12" t="inlineStr">
        <is>
          <t>Nicolas Garnier</t>
        </is>
      </c>
      <c r="K10" s="14" t="inlineStr">
        <is>
          <t>Service Planning</t>
        </is>
      </c>
      <c r="L10" s="12" t="inlineStr">
        <is>
          <t>Strasbourg</t>
        </is>
      </c>
      <c r="M10" s="12" t="inlineStr">
        <is>
          <t>À faire</t>
        </is>
      </c>
      <c r="N10" s="14" t="inlineStr">
        <is>
          <t>Validation planning trimestriel</t>
        </is>
      </c>
      <c r="O10" s="12">
        <f>MAX(0,C10-TODAY())</f>
        <v/>
      </c>
      <c r="P10" s="12">
        <f>IF(AND(M10&lt;&gt;"Terminé",C10&lt;TODAY()),"Oui","Non")</f>
        <v/>
      </c>
      <c r="Q10" s="15">
        <f>IF(M10="Terminé",100,IF(M10="En cours",50,0))</f>
        <v/>
      </c>
      <c r="R10" s="9" t="n">
        <v>300</v>
      </c>
    </row>
    <row r="11">
      <c r="A11" s="3" t="inlineStr">
        <is>
          <t>T009</t>
        </is>
      </c>
      <c r="B11" s="4" t="n">
        <v>46027</v>
      </c>
      <c r="C11" s="4" t="n">
        <v>46027</v>
      </c>
      <c r="D11" s="5">
        <f>TEXT(B11,"dddd")</f>
        <v/>
      </c>
      <c r="E11" s="6" t="n">
        <v>0.375</v>
      </c>
      <c r="F11" s="6" t="n">
        <v>0.4375</v>
      </c>
      <c r="G11" s="5">
        <f>((C11-B11)*24)+(F11-E11)*24</f>
        <v/>
      </c>
      <c r="H11" s="5" t="inlineStr">
        <is>
          <t>Réunion</t>
        </is>
      </c>
      <c r="I11" s="5" t="inlineStr">
        <is>
          <t>Moyenne</t>
        </is>
      </c>
      <c r="J11" s="5" t="inlineStr">
        <is>
          <t>Manon Henry</t>
        </is>
      </c>
      <c r="K11" s="7" t="inlineStr">
        <is>
          <t>Client Côte d'Azur</t>
        </is>
      </c>
      <c r="L11" s="5" t="inlineStr">
        <is>
          <t>Nice</t>
        </is>
      </c>
      <c r="M11" s="5" t="inlineStr">
        <is>
          <t>Terminé</t>
        </is>
      </c>
      <c r="N11" s="7" t="inlineStr">
        <is>
          <t>Point commercial mensuel</t>
        </is>
      </c>
      <c r="O11" s="5">
        <f>MAX(0,C11-TODAY())</f>
        <v/>
      </c>
      <c r="P11" s="5">
        <f>IF(AND(M11&lt;&gt;"Terminé",C11&lt;TODAY()),"Oui","Non")</f>
        <v/>
      </c>
      <c r="Q11" s="8">
        <f>IF(M11="Terminé",100,IF(M11="En cours",50,0))</f>
        <v/>
      </c>
      <c r="R11" s="9" t="n">
        <v>700</v>
      </c>
    </row>
    <row r="12">
      <c r="A12" s="10" t="inlineStr">
        <is>
          <t>T010</t>
        </is>
      </c>
      <c r="B12" s="11" t="n">
        <v>46052</v>
      </c>
      <c r="C12" s="11" t="n">
        <v>46053</v>
      </c>
      <c r="D12" s="12">
        <f>TEXT(B12,"dddd")</f>
        <v/>
      </c>
      <c r="E12" s="13" t="n">
        <v>0.3333333333333333</v>
      </c>
      <c r="F12" s="13" t="n">
        <v>0.75</v>
      </c>
      <c r="G12" s="12">
        <f>((C12-B12)*24)+(F12-E12)*24</f>
        <v/>
      </c>
      <c r="H12" s="12" t="inlineStr">
        <is>
          <t>Suivi</t>
        </is>
      </c>
      <c r="I12" s="12" t="inlineStr">
        <is>
          <t>Haute</t>
        </is>
      </c>
      <c r="J12" s="12" t="inlineStr">
        <is>
          <t>Antoine Roussel</t>
        </is>
      </c>
      <c r="K12" s="14" t="inlineStr">
        <is>
          <t>Comptabilité</t>
        </is>
      </c>
      <c r="L12" s="12" t="inlineStr">
        <is>
          <t>Rennes</t>
        </is>
      </c>
      <c r="M12" s="12" t="inlineStr">
        <is>
          <t>En cours</t>
        </is>
      </c>
      <c r="N12" s="14" t="inlineStr">
        <is>
          <t>Clôture mensuelle comptable</t>
        </is>
      </c>
      <c r="O12" s="12">
        <f>MAX(0,C12-TODAY())</f>
        <v/>
      </c>
      <c r="P12" s="12">
        <f>IF(AND(M12&lt;&gt;"Terminé",C12&lt;TODAY()),"Oui","Non")</f>
        <v/>
      </c>
      <c r="Q12" s="15">
        <f>IF(M12="Terminé",100,IF(M12="En cours",50,0))</f>
        <v/>
      </c>
      <c r="R12" s="9" t="n">
        <v>1600</v>
      </c>
    </row>
    <row r="14">
      <c r="A14" s="16" t="inlineStr">
        <is>
          <t>TOTAUX / INDICATEURS</t>
        </is>
      </c>
      <c r="B14" s="17" t="n"/>
      <c r="C14" s="17" t="n"/>
      <c r="D14" s="17" t="n"/>
      <c r="E14" s="17" t="n"/>
      <c r="F14" s="17" t="n"/>
    </row>
    <row r="15">
      <c r="A15" s="18" t="inlineStr">
        <is>
          <t>Total coûts (€)</t>
        </is>
      </c>
      <c r="B15" s="19" t="n"/>
      <c r="C15" s="19" t="n"/>
      <c r="D15" s="19" t="n"/>
      <c r="E15" s="20">
        <f>SUM(R3:R12)</f>
        <v/>
      </c>
      <c r="F15" s="21" t="n"/>
    </row>
    <row r="16">
      <c r="A16" s="18" t="inlineStr">
        <is>
          <t>Durée moyenne (h)</t>
        </is>
      </c>
      <c r="B16" s="19" t="n"/>
      <c r="C16" s="19" t="n"/>
      <c r="D16" s="19" t="n"/>
      <c r="E16" s="22">
        <f>AVERAGE(G3:G12)</f>
        <v/>
      </c>
      <c r="F16" s="21" t="n"/>
    </row>
    <row r="17">
      <c r="A17" s="18" t="inlineStr">
        <is>
          <t>Tâches en retard</t>
        </is>
      </c>
      <c r="B17" s="19" t="n"/>
      <c r="C17" s="19" t="n"/>
      <c r="D17" s="19" t="n"/>
      <c r="E17" s="23">
        <f>COUNTIF(P3:P12,"Oui")</f>
        <v/>
      </c>
      <c r="F17" s="21" t="n"/>
    </row>
    <row r="18">
      <c r="A18" s="18" t="inlineStr">
        <is>
          <t>Taux de tâches terminées</t>
        </is>
      </c>
      <c r="B18" s="19" t="n"/>
      <c r="C18" s="19" t="n"/>
      <c r="D18" s="19" t="n"/>
      <c r="E18" s="24">
        <f>COUNTIF(M3:M12,"Terminé")/COUNTA(A3:A12)</f>
        <v/>
      </c>
      <c r="F18" s="21" t="n"/>
    </row>
  </sheetData>
  <mergeCells count="10">
    <mergeCell ref="A1:R1"/>
    <mergeCell ref="A14:F14"/>
    <mergeCell ref="A15:D15"/>
    <mergeCell ref="E15:F15"/>
    <mergeCell ref="A16:D16"/>
    <mergeCell ref="E16:F16"/>
    <mergeCell ref="A17:D17"/>
    <mergeCell ref="E17:F17"/>
    <mergeCell ref="A18:D18"/>
    <mergeCell ref="E18:F18"/>
  </mergeCells>
  <conditionalFormatting sqref="P3:P12">
    <cfRule type="expression" priority="1" dxfId="0" stopIfTrue="1">
      <formula>P3="Oui"</formula>
    </cfRule>
  </conditionalFormatting>
  <dataValidations count="4">
    <dataValidation sqref="M3:M12" showErrorMessage="1" showInputMessage="1" allowBlank="1" type="list">
      <formula1>"À faire,En cours,Terminé,Reporté"</formula1>
    </dataValidation>
    <dataValidation sqref="I3:I12" showErrorMessage="1" showInputMessage="1" allowBlank="1" type="list">
      <formula1>"Haute,Moyenne,Basse"</formula1>
    </dataValidation>
    <dataValidation sqref="H3:H12" showErrorMessage="1" showInputMessage="1" allowBlank="1" type="list">
      <formula1>"Réunion,Livraison,Congé,Formation,Suivi,Déplacement"</formula1>
    </dataValidation>
    <dataValidation sqref="L3:L12" showErrorMessage="1" showInputMessage="1" allowBlank="1" type="list">
      <formula1>"Paris,Lyon,Marseille,Toulouse,Bordeaux,Lille,Nantes,Strasbourg,Nice,Rennes"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8" customHeight="1">
      <c r="A1" s="1" t="inlineStr">
        <is>
          <t>TABLEAU DE BORD - PLANNING CALENDRIER 2026</t>
        </is>
      </c>
    </row>
    <row r="3">
      <c r="A3" s="25" t="inlineStr">
        <is>
          <t>INDICATEURS CLÉS</t>
        </is>
      </c>
      <c r="B3" s="19" t="n"/>
      <c r="D3" s="25" t="inlineStr">
        <is>
          <t>RÉPARTITION PAR STATUT</t>
        </is>
      </c>
      <c r="E3" s="19" t="n"/>
      <c r="G3" s="25" t="inlineStr">
        <is>
          <t>SUIVI PAR TÂCHE (DURÉE)</t>
        </is>
      </c>
      <c r="H3" s="19" t="n"/>
    </row>
    <row r="4">
      <c r="A4" s="7" t="inlineStr">
        <is>
          <t>Nombre total de tâches</t>
        </is>
      </c>
      <c r="B4" s="26">
        <f>COUNTA(Planning!A3:A12)</f>
        <v/>
      </c>
      <c r="D4" s="3" t="inlineStr">
        <is>
          <t>À faire</t>
        </is>
      </c>
      <c r="E4" s="26">
        <f>COUNTIF(Planning!M3:M12,D4)</f>
        <v/>
      </c>
      <c r="G4" s="27">
        <f>Planning!B3</f>
        <v/>
      </c>
      <c r="H4" s="28">
        <f>Planning!G3</f>
        <v/>
      </c>
    </row>
    <row r="5">
      <c r="A5" s="14" t="inlineStr">
        <is>
          <t>Tâches terminées</t>
        </is>
      </c>
      <c r="B5" s="29">
        <f>COUNTIF(Planning!M3:M12,"Terminé")</f>
        <v/>
      </c>
      <c r="D5" s="10" t="inlineStr">
        <is>
          <t>En cours</t>
        </is>
      </c>
      <c r="E5" s="29">
        <f>COUNTIF(Planning!M3:M12,D5)</f>
        <v/>
      </c>
      <c r="G5" s="30">
        <f>Planning!B4</f>
        <v/>
      </c>
      <c r="H5" s="31">
        <f>Planning!G4</f>
        <v/>
      </c>
    </row>
    <row r="6">
      <c r="A6" s="7" t="inlineStr">
        <is>
          <t>Tâches en cours</t>
        </is>
      </c>
      <c r="B6" s="26">
        <f>COUNTIF(Planning!M3:M12,"En cours")</f>
        <v/>
      </c>
      <c r="D6" s="3" t="inlineStr">
        <is>
          <t>Terminé</t>
        </is>
      </c>
      <c r="E6" s="26">
        <f>COUNTIF(Planning!M3:M12,D6)</f>
        <v/>
      </c>
      <c r="G6" s="27">
        <f>Planning!B5</f>
        <v/>
      </c>
      <c r="H6" s="28">
        <f>Planning!G5</f>
        <v/>
      </c>
    </row>
    <row r="7">
      <c r="A7" s="14" t="inlineStr">
        <is>
          <t>Tâches en retard</t>
        </is>
      </c>
      <c r="B7" s="29">
        <f>COUNTIF(Planning!P3:P12,"Oui")</f>
        <v/>
      </c>
      <c r="D7" s="10" t="inlineStr">
        <is>
          <t>Reporté</t>
        </is>
      </c>
      <c r="E7" s="29">
        <f>COUNTIF(Planning!M3:M12,D7)</f>
        <v/>
      </c>
      <c r="G7" s="30">
        <f>Planning!B6</f>
        <v/>
      </c>
      <c r="H7" s="31">
        <f>Planning!G6</f>
        <v/>
      </c>
    </row>
    <row r="8">
      <c r="A8" s="7" t="inlineStr">
        <is>
          <t>Coût total estimé (€)</t>
        </is>
      </c>
      <c r="B8" s="32">
        <f>SUM(Planning!R3:R12)</f>
        <v/>
      </c>
      <c r="G8" s="27">
        <f>Planning!B7</f>
        <v/>
      </c>
      <c r="H8" s="28">
        <f>Planning!G7</f>
        <v/>
      </c>
    </row>
    <row r="9">
      <c r="A9" s="14" t="inlineStr">
        <is>
          <t>Durée moyenne (h)</t>
        </is>
      </c>
      <c r="B9" s="33">
        <f>AVERAGE(Planning!G3:G12)</f>
        <v/>
      </c>
      <c r="D9" s="25" t="inlineStr">
        <is>
          <t>RÉPARTITION PAR TYPE</t>
        </is>
      </c>
      <c r="E9" s="19" t="n"/>
      <c r="G9" s="30">
        <f>Planning!B8</f>
        <v/>
      </c>
      <c r="H9" s="31">
        <f>Planning!G8</f>
        <v/>
      </c>
    </row>
    <row r="10">
      <c r="A10" s="7" t="inlineStr">
        <is>
          <t>Taux d'avancement global</t>
        </is>
      </c>
      <c r="B10" s="34">
        <f>COUNTIF(Planning!M3:M12,"Terminé")/COUNTA(Planning!A3:A12)</f>
        <v/>
      </c>
      <c r="D10" s="3" t="inlineStr">
        <is>
          <t>Réunion</t>
        </is>
      </c>
      <c r="E10" s="26">
        <f>COUNTIF(Planning!H3:H12,D10)</f>
        <v/>
      </c>
      <c r="G10" s="27">
        <f>Planning!B9</f>
        <v/>
      </c>
      <c r="H10" s="28">
        <f>Planning!G9</f>
        <v/>
      </c>
    </row>
    <row r="11">
      <c r="D11" s="10" t="inlineStr">
        <is>
          <t>Livraison</t>
        </is>
      </c>
      <c r="E11" s="29">
        <f>COUNTIF(Planning!H3:H12,D11)</f>
        <v/>
      </c>
      <c r="G11" s="30">
        <f>Planning!B10</f>
        <v/>
      </c>
      <c r="H11" s="31">
        <f>Planning!G10</f>
        <v/>
      </c>
    </row>
    <row r="12">
      <c r="D12" s="3" t="inlineStr">
        <is>
          <t>Congé</t>
        </is>
      </c>
      <c r="E12" s="26">
        <f>COUNTIF(Planning!H3:H12,D12)</f>
        <v/>
      </c>
      <c r="G12" s="27">
        <f>Planning!B11</f>
        <v/>
      </c>
      <c r="H12" s="28">
        <f>Planning!G11</f>
        <v/>
      </c>
    </row>
    <row r="13">
      <c r="D13" s="10" t="inlineStr">
        <is>
          <t>Formation</t>
        </is>
      </c>
      <c r="E13" s="29">
        <f>COUNTIF(Planning!H3:H12,D13)</f>
        <v/>
      </c>
      <c r="G13" s="30">
        <f>Planning!B12</f>
        <v/>
      </c>
      <c r="H13" s="31">
        <f>Planning!G12</f>
        <v/>
      </c>
    </row>
    <row r="14">
      <c r="D14" s="3" t="inlineStr">
        <is>
          <t>Suivi</t>
        </is>
      </c>
      <c r="E14" s="26">
        <f>COUNTIF(Planning!H3:H12,D14)</f>
        <v/>
      </c>
    </row>
    <row r="15">
      <c r="D15" s="10" t="inlineStr">
        <is>
          <t>Déplacement</t>
        </is>
      </c>
      <c r="E15" s="29">
        <f>COUNTIF(Planning!H3:H12,D15)</f>
        <v/>
      </c>
    </row>
  </sheetData>
  <mergeCells count="5">
    <mergeCell ref="A1:F1"/>
    <mergeCell ref="A3:B3"/>
    <mergeCell ref="D3:E3"/>
    <mergeCell ref="D9:E9"/>
    <mergeCell ref="G3:H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 ht="28" customHeight="1">
      <c r="A1" s="1" t="inlineStr">
        <is>
          <t>RÉFÉRENTIEL - LISTES ET INSTRUCTIONS</t>
        </is>
      </c>
    </row>
    <row r="3">
      <c r="A3" s="25" t="inlineStr">
        <is>
          <t>Statuts</t>
        </is>
      </c>
      <c r="B3" s="25" t="inlineStr">
        <is>
          <t>Priorités</t>
        </is>
      </c>
      <c r="C3" s="25" t="inlineStr">
        <is>
          <t>Types d'événement</t>
        </is>
      </c>
      <c r="D3" s="25" t="inlineStr">
        <is>
          <t>Villes</t>
        </is>
      </c>
    </row>
    <row r="4">
      <c r="A4" s="5" t="inlineStr">
        <is>
          <t>À faire</t>
        </is>
      </c>
      <c r="B4" s="5" t="inlineStr">
        <is>
          <t>Haute</t>
        </is>
      </c>
      <c r="C4" s="5" t="inlineStr">
        <is>
          <t>Réunion</t>
        </is>
      </c>
      <c r="D4" s="5" t="inlineStr">
        <is>
          <t>Paris</t>
        </is>
      </c>
    </row>
    <row r="5">
      <c r="A5" s="12" t="inlineStr">
        <is>
          <t>En cours</t>
        </is>
      </c>
      <c r="B5" s="12" t="inlineStr">
        <is>
          <t>Moyenne</t>
        </is>
      </c>
      <c r="C5" s="12" t="inlineStr">
        <is>
          <t>Livraison</t>
        </is>
      </c>
      <c r="D5" s="12" t="inlineStr">
        <is>
          <t>Lyon</t>
        </is>
      </c>
    </row>
    <row r="6">
      <c r="A6" s="5" t="inlineStr">
        <is>
          <t>Terminé</t>
        </is>
      </c>
      <c r="B6" s="5" t="inlineStr">
        <is>
          <t>Basse</t>
        </is>
      </c>
      <c r="C6" s="5" t="inlineStr">
        <is>
          <t>Congé</t>
        </is>
      </c>
      <c r="D6" s="5" t="inlineStr">
        <is>
          <t>Marseille</t>
        </is>
      </c>
    </row>
    <row r="7">
      <c r="A7" s="12" t="inlineStr">
        <is>
          <t>Reporté</t>
        </is>
      </c>
      <c r="C7" s="12" t="inlineStr">
        <is>
          <t>Formation</t>
        </is>
      </c>
      <c r="D7" s="12" t="inlineStr">
        <is>
          <t>Toulouse</t>
        </is>
      </c>
    </row>
    <row r="8">
      <c r="C8" s="5" t="inlineStr">
        <is>
          <t>Suivi</t>
        </is>
      </c>
      <c r="D8" s="5" t="inlineStr">
        <is>
          <t>Bordeaux</t>
        </is>
      </c>
    </row>
    <row r="9">
      <c r="C9" s="12" t="inlineStr">
        <is>
          <t>Déplacement</t>
        </is>
      </c>
      <c r="D9" s="12" t="inlineStr">
        <is>
          <t>Lille</t>
        </is>
      </c>
    </row>
    <row r="10">
      <c r="D10" s="5" t="inlineStr">
        <is>
          <t>Nantes</t>
        </is>
      </c>
    </row>
    <row r="11">
      <c r="D11" s="12" t="inlineStr">
        <is>
          <t>Strasbourg</t>
        </is>
      </c>
    </row>
    <row r="12">
      <c r="D12" s="5" t="inlineStr">
        <is>
          <t>Nice</t>
        </is>
      </c>
    </row>
    <row r="13">
      <c r="D13" s="12" t="inlineStr">
        <is>
          <t>Rennes</t>
        </is>
      </c>
    </row>
    <row r="17">
      <c r="A17" s="35" t="inlineStr">
        <is>
          <t>MODE D'EMPLOI RAPIDE</t>
        </is>
      </c>
    </row>
    <row r="18">
      <c r="A18" s="7" t="inlineStr">
        <is>
          <t>1. Saisissez vos tâches dans la feuille Planning (colonnes A à N).</t>
        </is>
      </c>
    </row>
    <row r="19">
      <c r="A19" s="14" t="inlineStr">
        <is>
          <t>2. Les colonnes D, G, O, P, Q se calculent automatiquement — ne pas les modifier.</t>
        </is>
      </c>
    </row>
    <row r="20">
      <c r="A20" s="7" t="inlineStr">
        <is>
          <t>3. Le coût estimé (colonne R) est à saisir manuellement en euros.</t>
        </is>
      </c>
    </row>
    <row r="21">
      <c r="A21" s="14" t="inlineStr">
        <is>
          <t>4. Utilisez les listes déroulantes pour Type, Priorité, Statut et Ville.</t>
        </is>
      </c>
    </row>
    <row r="22">
      <c r="A22" s="7" t="inlineStr">
        <is>
          <t>5. Consultez le Tableau de bord pour suivre les indicateurs et graphiques.</t>
        </is>
      </c>
    </row>
    <row r="23">
      <c r="A23" s="14" t="inlineStr">
        <is>
          <t>6. Les tâches en retard apparaissent automatiquement en rouge.</t>
        </is>
      </c>
    </row>
  </sheetData>
  <mergeCells count="8">
    <mergeCell ref="A1:D1"/>
    <mergeCell ref="A17:D17"/>
    <mergeCell ref="A18:D18"/>
    <mergeCell ref="A19:D19"/>
    <mergeCell ref="A20:D20"/>
    <mergeCell ref="A21:D21"/>
    <mergeCell ref="A22:D22"/>
    <mergeCell ref="A23:D2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 ht="28" customHeight="1">
      <c r="A1" s="1" t="inlineStr">
        <is>
          <t>MODE D'EMPLOI DU CLASSEUR</t>
        </is>
      </c>
    </row>
    <row r="3" ht="40" customHeight="1">
      <c r="A3" s="25" t="inlineStr">
        <is>
          <t>Planning</t>
        </is>
      </c>
      <c r="B3" s="36" t="inlineStr">
        <is>
          <t>Feuille principale de saisie des tâches et événements : dates, heures, responsables, statuts, coûts. Les colonnes calculées (Jour, Durée, Jours restants, Retard, Avancement) se mettent à jour automatiquement.</t>
        </is>
      </c>
    </row>
    <row r="4" ht="40" customHeight="1">
      <c r="A4" s="25" t="inlineStr">
        <is>
          <t>Tableau de bord</t>
        </is>
      </c>
      <c r="B4" s="36" t="inlineStr">
        <is>
          <t>Synthèse visuelle avec indicateurs clés (KPI), répartition par statut, par type et évolution des durées, illustrée par des graphiques.</t>
        </is>
      </c>
    </row>
    <row r="5" ht="40" customHeight="1">
      <c r="A5" s="25" t="inlineStr">
        <is>
          <t>Référentiel</t>
        </is>
      </c>
      <c r="B5" s="36" t="inlineStr">
        <is>
          <t>Listes utilisées pour les menus déroulants (Statut, Priorité, Type, Ville) ainsi qu'un mode d'emploi rapide.</t>
        </is>
      </c>
    </row>
    <row r="6" ht="40" customHeight="1">
      <c r="A6" s="25" t="inlineStr">
        <is>
          <t>Conseil</t>
        </is>
      </c>
      <c r="B6" s="36" t="inlineStr">
        <is>
          <t>Mettez à jour la colonne Statut régulièrement pour que le Tableau de bord reste fiable. Les cellules jaune pâle sont à remplir manuellement.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2026-07-07T01:41:42Z</dcterms:created>
  <dcterms:modified xmlns:dcterms="http://purl.org/dc/terms/" xmlns:xsi="http://www.w3.org/2001/XMLSchema-instance" xsi:type="dcterms:W3CDTF">2026-07-07T01:41:42Z</dcterms:modified>
</cp:coreProperties>
</file>