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média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'Plan média'!$A$1:$V$10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#\ ##0,00\ &quot;€&quot;"/>
    <numFmt numFmtId="167" formatCode="#\ ##0"/>
    <numFmt numFmtId="168" formatCode="0,0%"/>
  </numFmts>
  <fonts count="5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1"/>
    </font>
    <font>
      <b val="1"/>
      <color rgb="00E11D48"/>
      <sz val="12"/>
    </font>
    <font>
      <b val="1"/>
      <color rgb="00FFFFFF"/>
      <sz val="14"/>
    </font>
  </fonts>
  <fills count="7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FFBEB"/>
      </patternFill>
    </fill>
    <fill>
      <patternFill patternType="solid">
        <fgColor rgb="00FDF0F3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9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7" fontId="0" fillId="3" borderId="1" applyAlignment="1" pivotButton="0" quotePrefix="0" xfId="0">
      <alignment horizontal="center" vertical="center" wrapText="1"/>
    </xf>
    <xf numFmtId="168" fontId="0" fillId="4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8" fontId="0" fillId="0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166" fontId="1" fillId="5" borderId="1" applyAlignment="1" pivotButton="0" quotePrefix="0" xfId="0">
      <alignment horizontal="center" vertical="center" wrapText="1"/>
    </xf>
    <xf numFmtId="167" fontId="1" fillId="5" borderId="1" applyAlignment="1" pivotButton="0" quotePrefix="0" xfId="0">
      <alignment horizontal="center" vertical="center" wrapText="1"/>
    </xf>
    <xf numFmtId="168" fontId="1" fillId="5" borderId="1" applyAlignment="1" pivotButton="0" quotePrefix="0" xfId="0">
      <alignment horizontal="center" vertical="center" wrapText="1"/>
    </xf>
    <xf numFmtId="0" fontId="1" fillId="6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1" fillId="6" borderId="1" applyAlignment="1" pivotButton="0" quotePrefix="0" xfId="0">
      <alignment horizontal="left" vertical="center" wrapText="1"/>
    </xf>
    <xf numFmtId="166" fontId="2" fillId="4" borderId="1" applyAlignment="1" pivotButton="0" quotePrefix="0" xfId="0">
      <alignment horizontal="center" vertical="center" wrapText="1"/>
    </xf>
    <xf numFmtId="1" fontId="2" fillId="4" borderId="1" applyAlignment="1" pivotButton="0" quotePrefix="0" xfId="0">
      <alignment horizontal="center" vertical="center" wrapText="1"/>
    </xf>
    <xf numFmtId="167" fontId="2" fillId="4" borderId="1" applyAlignment="1" pivotButton="0" quotePrefix="0" xfId="0">
      <alignment horizontal="center" vertical="center" wrapText="1"/>
    </xf>
    <xf numFmtId="168" fontId="2" fillId="4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0" fillId="4" borderId="1" applyAlignment="1" pivotButton="0" quotePrefix="0" xfId="0">
      <alignment horizontal="left" vertical="center" wrapText="1"/>
    </xf>
    <xf numFmtId="167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7" fontId="0" fillId="0" borderId="1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color rgb="00FFFFFF"/>
      </font>
      <fill>
        <patternFill patternType="solid">
          <fgColor rgb="00DC2626"/>
        </patternFill>
      </fill>
    </dxf>
    <dxf>
      <font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HT par canal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bord'!B12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 de bord'!$A$13:$A$21</f>
            </numRef>
          </cat>
          <val>
            <numRef>
              <f>'Tableau de bord'!$B$13:$B$21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Budget HT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budget HT par canal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bord'!$A$13:$A$21</f>
            </numRef>
          </cat>
          <val>
            <numRef>
              <f>'Tableau de bord'!$B$14:$B$21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Impressions et clics par campagne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'Plan média'!M1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'Plan média'!$A$2:$A$10</f>
            </numRef>
          </cat>
          <val>
            <numRef>
              <f>'Plan média'!$M$2:$M$10</f>
            </numRef>
          </val>
        </ser>
        <ser>
          <idx val="1"/>
          <order val="1"/>
          <tx>
            <strRef>
              <f>'Plan média'!N1</f>
            </strRef>
          </tx>
          <spPr>
            <a:solidFill xmlns:a="http://schemas.openxmlformats.org/drawingml/2006/main">
              <a:srgbClr val="BE123C"/>
            </a:solidFill>
            <a:ln xmlns:a="http://schemas.openxmlformats.org/drawingml/2006/main">
              <a:prstDash val="solid"/>
            </a:ln>
          </spPr>
          <cat>
            <numRef>
              <f>'Plan média'!$A$2:$A$10</f>
            </numRef>
          </cat>
          <val>
            <numRef>
              <f>'Plan média'!$N$2:$N$10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41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8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6" customWidth="1" min="2" max="2"/>
    <col width="12" customWidth="1" min="3" max="3"/>
    <col width="18" customWidth="1" min="4" max="4"/>
    <col width="14" customWidth="1" min="5" max="5"/>
    <col width="12" customWidth="1" min="6" max="6"/>
    <col width="12" customWidth="1" min="7" max="7"/>
    <col width="12" customWidth="1" min="8" max="8"/>
    <col width="16" customWidth="1" min="9" max="9"/>
    <col width="13" customWidth="1" min="10" max="10"/>
    <col width="9" customWidth="1" min="11" max="11"/>
    <col width="13" customWidth="1" min="12" max="12"/>
    <col width="15" customWidth="1" min="13" max="13"/>
    <col width="12" customWidth="1" min="14" max="14"/>
    <col width="15" customWidth="1" min="15" max="15"/>
    <col width="10" customWidth="1" min="16" max="16"/>
    <col width="10" customWidth="1" min="17" max="17"/>
    <col width="12" customWidth="1" min="18" max="18"/>
    <col width="14" customWidth="1" min="19" max="19"/>
    <col width="16" customWidth="1" min="20" max="20"/>
    <col width="11" customWidth="1" min="21" max="21"/>
    <col width="30" customWidth="1" min="22" max="22"/>
  </cols>
  <sheetData>
    <row r="1" ht="32" customHeight="1">
      <c r="A1" s="1" t="inlineStr">
        <is>
          <t>ID campagne</t>
        </is>
      </c>
      <c r="B1" s="1" t="inlineStr">
        <is>
          <t>Client</t>
        </is>
      </c>
      <c r="C1" s="1" t="inlineStr">
        <is>
          <t>Responsable</t>
        </is>
      </c>
      <c r="D1" s="1" t="inlineStr">
        <is>
          <t>Canal</t>
        </is>
      </c>
      <c r="E1" s="1" t="inlineStr">
        <is>
          <t>Support / régie</t>
        </is>
      </c>
      <c r="F1" s="1" t="inlineStr">
        <is>
          <t>Ville ciblée</t>
        </is>
      </c>
      <c r="G1" s="1" t="inlineStr">
        <is>
          <t>Date début</t>
        </is>
      </c>
      <c r="H1" s="1" t="inlineStr">
        <is>
          <t>Date fin</t>
        </is>
      </c>
      <c r="I1" s="1" t="inlineStr">
        <is>
          <t>Objectif</t>
        </is>
      </c>
      <c r="J1" s="1" t="inlineStr">
        <is>
          <t>Budget HT (€)</t>
        </is>
      </c>
      <c r="K1" s="1" t="inlineStr">
        <is>
          <t>TVA (%)</t>
        </is>
      </c>
      <c r="L1" s="1" t="inlineStr">
        <is>
          <t>Budget TTC (€)</t>
        </is>
      </c>
      <c r="M1" s="1" t="inlineStr">
        <is>
          <t>Impressions prévues</t>
        </is>
      </c>
      <c r="N1" s="1" t="inlineStr">
        <is>
          <t>Clics prévus</t>
        </is>
      </c>
      <c r="O1" s="1" t="inlineStr">
        <is>
          <t>Conversions prévues</t>
        </is>
      </c>
      <c r="P1" s="1" t="inlineStr">
        <is>
          <t>CPM (€)</t>
        </is>
      </c>
      <c r="Q1" s="1" t="inlineStr">
        <is>
          <t>CPC (€)</t>
        </is>
      </c>
      <c r="R1" s="1" t="inlineStr">
        <is>
          <t>Taux de clic (%)</t>
        </is>
      </c>
      <c r="S1" s="1" t="inlineStr">
        <is>
          <t>Taux de conversion (%)</t>
        </is>
      </c>
      <c r="T1" s="1" t="inlineStr">
        <is>
          <t>Coût par acquisition (€)</t>
        </is>
      </c>
      <c r="U1" s="1" t="inlineStr">
        <is>
          <t>Statut</t>
        </is>
      </c>
      <c r="V1" s="1" t="inlineStr">
        <is>
          <t>Commentaires</t>
        </is>
      </c>
    </row>
    <row r="2">
      <c r="A2" s="2" t="inlineStr">
        <is>
          <t>PM-001</t>
        </is>
      </c>
      <c r="B2" s="3" t="inlineStr">
        <is>
          <t>Maison Lenoir</t>
        </is>
      </c>
      <c r="C2" s="2" t="inlineStr">
        <is>
          <t>Camille</t>
        </is>
      </c>
      <c r="D2" s="2" t="inlineStr">
        <is>
          <t>Réseaux sociaux</t>
        </is>
      </c>
      <c r="E2" s="3" t="inlineStr">
        <is>
          <t>Meta Ads</t>
        </is>
      </c>
      <c r="F2" s="2" t="inlineStr">
        <is>
          <t>Paris</t>
        </is>
      </c>
      <c r="G2" s="4" t="n">
        <v>46027</v>
      </c>
      <c r="H2" s="4" t="n">
        <v>46053</v>
      </c>
      <c r="I2" s="3" t="inlineStr">
        <is>
          <t>Notoriété</t>
        </is>
      </c>
      <c r="J2" s="5" t="n">
        <v>4500</v>
      </c>
      <c r="K2" s="6" t="n">
        <v>0.2</v>
      </c>
      <c r="L2" s="7">
        <f>J2*(1+K2)</f>
        <v/>
      </c>
      <c r="M2" s="8" t="n">
        <v>420000</v>
      </c>
      <c r="N2" s="8" t="n">
        <v>8400</v>
      </c>
      <c r="O2" s="8" t="n">
        <v>210</v>
      </c>
      <c r="P2" s="7">
        <f>IFERROR(J2/M2*1000,0)</f>
        <v/>
      </c>
      <c r="Q2" s="7">
        <f>IFERROR(J2/N2,0)</f>
        <v/>
      </c>
      <c r="R2" s="9">
        <f>IFERROR(N2/M2,0)</f>
        <v/>
      </c>
      <c r="S2" s="9">
        <f>IFERROR(O2/N2,0)</f>
        <v/>
      </c>
      <c r="T2" s="7">
        <f>IFERROR(J2/O2,0)</f>
        <v/>
      </c>
      <c r="U2" s="2" t="inlineStr">
        <is>
          <t>En cours</t>
        </is>
      </c>
      <c r="V2" s="3" t="inlineStr">
        <is>
          <t>Ciblage lookalike, créas carrousel</t>
        </is>
      </c>
    </row>
    <row r="3">
      <c r="A3" s="2" t="inlineStr">
        <is>
          <t>PM-002</t>
        </is>
      </c>
      <c r="B3" s="3" t="inlineStr">
        <is>
          <t>Maison Lenoir</t>
        </is>
      </c>
      <c r="C3" s="2" t="inlineStr">
        <is>
          <t>Julien</t>
        </is>
      </c>
      <c r="D3" s="2" t="inlineStr">
        <is>
          <t>Référencement payant</t>
        </is>
      </c>
      <c r="E3" s="3" t="inlineStr">
        <is>
          <t>Google Ads</t>
        </is>
      </c>
      <c r="F3" s="2" t="inlineStr">
        <is>
          <t>Lyon</t>
        </is>
      </c>
      <c r="G3" s="4" t="n">
        <v>46032</v>
      </c>
      <c r="H3" s="4" t="n">
        <v>46081</v>
      </c>
      <c r="I3" s="3" t="inlineStr">
        <is>
          <t>Acquisition</t>
        </is>
      </c>
      <c r="J3" s="5" t="n">
        <v>3200</v>
      </c>
      <c r="K3" s="6" t="n">
        <v>0.2</v>
      </c>
      <c r="L3" s="10">
        <f>J3*(1+K3)</f>
        <v/>
      </c>
      <c r="M3" s="8" t="n">
        <v>95000</v>
      </c>
      <c r="N3" s="8" t="n">
        <v>6650</v>
      </c>
      <c r="O3" s="8" t="n">
        <v>310</v>
      </c>
      <c r="P3" s="10">
        <f>IFERROR(J3/M3*1000,0)</f>
        <v/>
      </c>
      <c r="Q3" s="10">
        <f>IFERROR(J3/N3,0)</f>
        <v/>
      </c>
      <c r="R3" s="11">
        <f>IFERROR(N3/M3,0)</f>
        <v/>
      </c>
      <c r="S3" s="11">
        <f>IFERROR(O3/N3,0)</f>
        <v/>
      </c>
      <c r="T3" s="10">
        <f>IFERROR(J3/O3,0)</f>
        <v/>
      </c>
      <c r="U3" s="2" t="inlineStr">
        <is>
          <t>Planifiée</t>
        </is>
      </c>
      <c r="V3" s="3" t="inlineStr">
        <is>
          <t>Mots-clés marque + génériques</t>
        </is>
      </c>
    </row>
    <row r="4">
      <c r="A4" s="2" t="inlineStr">
        <is>
          <t>PM-003</t>
        </is>
      </c>
      <c r="B4" s="3" t="inlineStr">
        <is>
          <t>Épicerie du Sud</t>
        </is>
      </c>
      <c r="C4" s="2" t="inlineStr">
        <is>
          <t>Émilie</t>
        </is>
      </c>
      <c r="D4" s="2" t="inlineStr">
        <is>
          <t>Affichage</t>
        </is>
      </c>
      <c r="E4" s="3" t="inlineStr">
        <is>
          <t>JCDecaux</t>
        </is>
      </c>
      <c r="F4" s="2" t="inlineStr">
        <is>
          <t>Marseille</t>
        </is>
      </c>
      <c r="G4" s="4" t="n">
        <v>46054</v>
      </c>
      <c r="H4" s="4" t="n">
        <v>46081</v>
      </c>
      <c r="I4" s="3" t="inlineStr">
        <is>
          <t>Trafic en magasin</t>
        </is>
      </c>
      <c r="J4" s="5" t="n">
        <v>7800</v>
      </c>
      <c r="K4" s="6" t="n">
        <v>0.2</v>
      </c>
      <c r="L4" s="7">
        <f>J4*(1+K4)</f>
        <v/>
      </c>
      <c r="M4" s="8" t="n">
        <v>680000</v>
      </c>
      <c r="N4" s="8" t="n">
        <v>2720</v>
      </c>
      <c r="O4" s="8" t="n">
        <v>95</v>
      </c>
      <c r="P4" s="7">
        <f>IFERROR(J4/M4*1000,0)</f>
        <v/>
      </c>
      <c r="Q4" s="7">
        <f>IFERROR(J4/N4,0)</f>
        <v/>
      </c>
      <c r="R4" s="9">
        <f>IFERROR(N4/M4,0)</f>
        <v/>
      </c>
      <c r="S4" s="9">
        <f>IFERROR(O4/N4,0)</f>
        <v/>
      </c>
      <c r="T4" s="7">
        <f>IFERROR(J4/O4,0)</f>
        <v/>
      </c>
      <c r="U4" s="2" t="inlineStr">
        <is>
          <t>Planifiée</t>
        </is>
      </c>
      <c r="V4" s="3" t="inlineStr">
        <is>
          <t>Mobilier urbain centre-ville</t>
        </is>
      </c>
    </row>
    <row r="5">
      <c r="A5" s="2" t="inlineStr">
        <is>
          <t>PM-004</t>
        </is>
      </c>
      <c r="B5" s="3" t="inlineStr">
        <is>
          <t>Atelier Nova</t>
        </is>
      </c>
      <c r="C5" s="2" t="inlineStr">
        <is>
          <t>Lucas</t>
        </is>
      </c>
      <c r="D5" s="2" t="inlineStr">
        <is>
          <t>Presse</t>
        </is>
      </c>
      <c r="E5" s="3" t="inlineStr">
        <is>
          <t>Sud Ouest</t>
        </is>
      </c>
      <c r="F5" s="2" t="inlineStr">
        <is>
          <t>Bordeaux</t>
        </is>
      </c>
      <c r="G5" s="4" t="n">
        <v>46068</v>
      </c>
      <c r="H5" s="4" t="n">
        <v>46096</v>
      </c>
      <c r="I5" s="3" t="inlineStr">
        <is>
          <t>Notoriété</t>
        </is>
      </c>
      <c r="J5" s="5" t="n">
        <v>2100</v>
      </c>
      <c r="K5" s="6" t="n">
        <v>0.2</v>
      </c>
      <c r="L5" s="10">
        <f>J5*(1+K5)</f>
        <v/>
      </c>
      <c r="M5" s="8" t="n">
        <v>145000</v>
      </c>
      <c r="N5" s="8" t="n">
        <v>1015</v>
      </c>
      <c r="O5" s="8" t="n">
        <v>42</v>
      </c>
      <c r="P5" s="10">
        <f>IFERROR(J5/M5*1000,0)</f>
        <v/>
      </c>
      <c r="Q5" s="10">
        <f>IFERROR(J5/N5,0)</f>
        <v/>
      </c>
      <c r="R5" s="11">
        <f>IFERROR(N5/M5,0)</f>
        <v/>
      </c>
      <c r="S5" s="11">
        <f>IFERROR(O5/N5,0)</f>
        <v/>
      </c>
      <c r="T5" s="10">
        <f>IFERROR(J5/O5,0)</f>
        <v/>
      </c>
      <c r="U5" s="2" t="inlineStr">
        <is>
          <t>Brouillon</t>
        </is>
      </c>
      <c r="V5" s="3" t="inlineStr">
        <is>
          <t>En attente du bon à tirer</t>
        </is>
      </c>
    </row>
    <row r="6">
      <c r="A6" s="2" t="inlineStr">
        <is>
          <t>PM-005</t>
        </is>
      </c>
      <c r="B6" s="3" t="inlineStr">
        <is>
          <t>Studio Rivoli</t>
        </is>
      </c>
      <c r="C6" s="2" t="inlineStr">
        <is>
          <t>Chloé</t>
        </is>
      </c>
      <c r="D6" s="2" t="inlineStr">
        <is>
          <t>Audio digital</t>
        </is>
      </c>
      <c r="E6" s="3" t="inlineStr">
        <is>
          <t>Spotify</t>
        </is>
      </c>
      <c r="F6" s="2" t="inlineStr">
        <is>
          <t>Toulouse</t>
        </is>
      </c>
      <c r="G6" s="4" t="n">
        <v>46082</v>
      </c>
      <c r="H6" s="4" t="n">
        <v>46112</v>
      </c>
      <c r="I6" s="3" t="inlineStr">
        <is>
          <t>Considération</t>
        </is>
      </c>
      <c r="J6" s="5" t="n">
        <v>2750</v>
      </c>
      <c r="K6" s="6" t="n">
        <v>0.2</v>
      </c>
      <c r="L6" s="7">
        <f>J6*(1+K6)</f>
        <v/>
      </c>
      <c r="M6" s="8" t="n">
        <v>310000</v>
      </c>
      <c r="N6" s="8" t="n">
        <v>1860</v>
      </c>
      <c r="O6" s="8" t="n">
        <v>74</v>
      </c>
      <c r="P6" s="7">
        <f>IFERROR(J6/M6*1000,0)</f>
        <v/>
      </c>
      <c r="Q6" s="7">
        <f>IFERROR(J6/N6,0)</f>
        <v/>
      </c>
      <c r="R6" s="9">
        <f>IFERROR(N6/M6,0)</f>
        <v/>
      </c>
      <c r="S6" s="9">
        <f>IFERROR(O6/N6,0)</f>
        <v/>
      </c>
      <c r="T6" s="7">
        <f>IFERROR(J6/O6,0)</f>
        <v/>
      </c>
      <c r="U6" s="2" t="inlineStr">
        <is>
          <t>Planifiée</t>
        </is>
      </c>
      <c r="V6" s="3" t="inlineStr">
        <is>
          <t>Spots 30 s, ciblage 25-44 ans</t>
        </is>
      </c>
    </row>
    <row r="7">
      <c r="A7" s="2" t="inlineStr">
        <is>
          <t>PM-006</t>
        </is>
      </c>
      <c r="B7" s="3" t="inlineStr">
        <is>
          <t>Vélo &amp; Ville</t>
        </is>
      </c>
      <c r="C7" s="2" t="inlineStr">
        <is>
          <t>Thomas</t>
        </is>
      </c>
      <c r="D7" s="2" t="inlineStr">
        <is>
          <t>Vidéo en ligne</t>
        </is>
      </c>
      <c r="E7" s="3" t="inlineStr">
        <is>
          <t>YouTube</t>
        </is>
      </c>
      <c r="F7" s="2" t="inlineStr">
        <is>
          <t>Nantes</t>
        </is>
      </c>
      <c r="G7" s="4" t="n">
        <v>46086</v>
      </c>
      <c r="H7" s="4" t="n">
        <v>46116</v>
      </c>
      <c r="I7" s="3" t="inlineStr">
        <is>
          <t>Acquisition</t>
        </is>
      </c>
      <c r="J7" s="5" t="n">
        <v>5400</v>
      </c>
      <c r="K7" s="6" t="n">
        <v>0.2</v>
      </c>
      <c r="L7" s="10">
        <f>J7*(1+K7)</f>
        <v/>
      </c>
      <c r="M7" s="8" t="n">
        <v>520000</v>
      </c>
      <c r="N7" s="8" t="n">
        <v>10400</v>
      </c>
      <c r="O7" s="8" t="n">
        <v>390</v>
      </c>
      <c r="P7" s="10">
        <f>IFERROR(J7/M7*1000,0)</f>
        <v/>
      </c>
      <c r="Q7" s="10">
        <f>IFERROR(J7/N7,0)</f>
        <v/>
      </c>
      <c r="R7" s="11">
        <f>IFERROR(N7/M7,0)</f>
        <v/>
      </c>
      <c r="S7" s="11">
        <f>IFERROR(O7/N7,0)</f>
        <v/>
      </c>
      <c r="T7" s="10">
        <f>IFERROR(J7/O7,0)</f>
        <v/>
      </c>
      <c r="U7" s="2" t="inlineStr">
        <is>
          <t>Planifiée</t>
        </is>
      </c>
      <c r="V7" s="3" t="inlineStr">
        <is>
          <t>Bumper ads + TrueView</t>
        </is>
      </c>
    </row>
    <row r="8">
      <c r="A8" s="2" t="inlineStr">
        <is>
          <t>PM-007</t>
        </is>
      </c>
      <c r="B8" s="3" t="inlineStr">
        <is>
          <t>Maison Lenoir</t>
        </is>
      </c>
      <c r="C8" s="2" t="inlineStr">
        <is>
          <t>Léa</t>
        </is>
      </c>
      <c r="D8" s="2" t="inlineStr">
        <is>
          <t>Affichage digital</t>
        </is>
      </c>
      <c r="E8" s="3" t="inlineStr">
        <is>
          <t>Clear Channel</t>
        </is>
      </c>
      <c r="F8" s="2" t="inlineStr">
        <is>
          <t>Lille</t>
        </is>
      </c>
      <c r="G8" s="4" t="n">
        <v>46091</v>
      </c>
      <c r="H8" s="4" t="n">
        <v>46105</v>
      </c>
      <c r="I8" s="3" t="inlineStr">
        <is>
          <t>Notoriété</t>
        </is>
      </c>
      <c r="J8" s="5" t="n">
        <v>3600</v>
      </c>
      <c r="K8" s="6" t="n">
        <v>0.2</v>
      </c>
      <c r="L8" s="7">
        <f>J8*(1+K8)</f>
        <v/>
      </c>
      <c r="M8" s="8" t="n">
        <v>260000</v>
      </c>
      <c r="N8" s="8" t="n">
        <v>1560</v>
      </c>
      <c r="O8" s="8" t="n">
        <v>55</v>
      </c>
      <c r="P8" s="7">
        <f>IFERROR(J8/M8*1000,0)</f>
        <v/>
      </c>
      <c r="Q8" s="7">
        <f>IFERROR(J8/N8,0)</f>
        <v/>
      </c>
      <c r="R8" s="9">
        <f>IFERROR(N8/M8,0)</f>
        <v/>
      </c>
      <c r="S8" s="9">
        <f>IFERROR(O8/N8,0)</f>
        <v/>
      </c>
      <c r="T8" s="7">
        <f>IFERROR(J8/O8,0)</f>
        <v/>
      </c>
      <c r="U8" s="2" t="inlineStr">
        <is>
          <t>Brouillon</t>
        </is>
      </c>
      <c r="V8" s="3" t="inlineStr">
        <is>
          <t>DOOH gares et malls</t>
        </is>
      </c>
    </row>
    <row r="9">
      <c r="A9" s="2" t="inlineStr">
        <is>
          <t>PM-008</t>
        </is>
      </c>
      <c r="B9" s="3" t="inlineStr">
        <is>
          <t>Épicerie du Sud</t>
        </is>
      </c>
      <c r="C9" s="2" t="inlineStr">
        <is>
          <t>Nicolas</t>
        </is>
      </c>
      <c r="D9" s="2" t="inlineStr">
        <is>
          <t>Influence</t>
        </is>
      </c>
      <c r="E9" s="3" t="inlineStr">
        <is>
          <t>Instagram</t>
        </is>
      </c>
      <c r="F9" s="2" t="inlineStr">
        <is>
          <t>Nice</t>
        </is>
      </c>
      <c r="G9" s="4" t="n">
        <v>46101</v>
      </c>
      <c r="H9" s="4" t="n">
        <v>46122</v>
      </c>
      <c r="I9" s="3" t="inlineStr">
        <is>
          <t>Engagement</t>
        </is>
      </c>
      <c r="J9" s="5" t="n">
        <v>1850</v>
      </c>
      <c r="K9" s="6" t="n">
        <v>0.2</v>
      </c>
      <c r="L9" s="10">
        <f>J9*(1+K9)</f>
        <v/>
      </c>
      <c r="M9" s="8" t="n">
        <v>180000</v>
      </c>
      <c r="N9" s="8" t="n">
        <v>3240</v>
      </c>
      <c r="O9" s="8" t="n">
        <v>125</v>
      </c>
      <c r="P9" s="10">
        <f>IFERROR(J9/M9*1000,0)</f>
        <v/>
      </c>
      <c r="Q9" s="10">
        <f>IFERROR(J9/N9,0)</f>
        <v/>
      </c>
      <c r="R9" s="11">
        <f>IFERROR(N9/M9,0)</f>
        <v/>
      </c>
      <c r="S9" s="11">
        <f>IFERROR(O9/N9,0)</f>
        <v/>
      </c>
      <c r="T9" s="10">
        <f>IFERROR(J9/O9,0)</f>
        <v/>
      </c>
      <c r="U9" s="2" t="inlineStr">
        <is>
          <t>Planifiée</t>
        </is>
      </c>
      <c r="V9" s="3" t="inlineStr">
        <is>
          <t>3 micro-influenceurs food</t>
        </is>
      </c>
    </row>
    <row r="10">
      <c r="A10" s="2" t="inlineStr">
        <is>
          <t>PM-009</t>
        </is>
      </c>
      <c r="B10" s="3" t="inlineStr">
        <is>
          <t>Atelier Nova</t>
        </is>
      </c>
      <c r="C10" s="2" t="inlineStr">
        <is>
          <t>Manon</t>
        </is>
      </c>
      <c r="D10" s="2" t="inlineStr">
        <is>
          <t>Emailing</t>
        </is>
      </c>
      <c r="E10" s="3" t="inlineStr">
        <is>
          <t>Base CRM</t>
        </is>
      </c>
      <c r="F10" s="2" t="inlineStr">
        <is>
          <t>Strasbourg</t>
        </is>
      </c>
      <c r="G10" s="4" t="n">
        <v>46113</v>
      </c>
      <c r="H10" s="4" t="n">
        <v>46127</v>
      </c>
      <c r="I10" s="3" t="inlineStr">
        <is>
          <t>Fidélisation</t>
        </is>
      </c>
      <c r="J10" s="5" t="n">
        <v>950</v>
      </c>
      <c r="K10" s="6" t="n">
        <v>0.2</v>
      </c>
      <c r="L10" s="7">
        <f>J10*(1+K10)</f>
        <v/>
      </c>
      <c r="M10" s="8" t="n">
        <v>68000</v>
      </c>
      <c r="N10" s="8" t="n">
        <v>4080</v>
      </c>
      <c r="O10" s="8" t="n">
        <v>275</v>
      </c>
      <c r="P10" s="7">
        <f>IFERROR(J10/M10*1000,0)</f>
        <v/>
      </c>
      <c r="Q10" s="7">
        <f>IFERROR(J10/N10,0)</f>
        <v/>
      </c>
      <c r="R10" s="9">
        <f>IFERROR(N10/M10,0)</f>
        <v/>
      </c>
      <c r="S10" s="9">
        <f>IFERROR(O10/N10,0)</f>
        <v/>
      </c>
      <c r="T10" s="7">
        <f>IFERROR(J10/O10,0)</f>
        <v/>
      </c>
      <c r="U10" s="2" t="inlineStr">
        <is>
          <t>Planifiée</t>
        </is>
      </c>
      <c r="V10" s="3" t="inlineStr">
        <is>
          <t>Segmentation clients actifs</t>
        </is>
      </c>
    </row>
    <row r="11">
      <c r="A11" s="12" t="inlineStr">
        <is>
          <t>TOTAL</t>
        </is>
      </c>
      <c r="B11" s="12" t="n"/>
      <c r="C11" s="12" t="n"/>
      <c r="D11" s="12" t="n"/>
      <c r="E11" s="12" t="n"/>
      <c r="F11" s="12" t="n"/>
      <c r="G11" s="12" t="n"/>
      <c r="H11" s="12" t="n"/>
      <c r="I11" s="12" t="n"/>
      <c r="J11" s="13">
        <f>SUM(J2:J10)</f>
        <v/>
      </c>
      <c r="K11" s="12" t="n"/>
      <c r="L11" s="13">
        <f>SUM(L2:L10)</f>
        <v/>
      </c>
      <c r="M11" s="14">
        <f>SUM(M2:M10)</f>
        <v/>
      </c>
      <c r="N11" s="14">
        <f>SUM(N2:N10)</f>
        <v/>
      </c>
      <c r="O11" s="14">
        <f>SUM(O2:O10)</f>
        <v/>
      </c>
      <c r="P11" s="13">
        <f>AVERAGE(P2:P10)</f>
        <v/>
      </c>
      <c r="Q11" s="13">
        <f>AVERAGE(Q2:Q10)</f>
        <v/>
      </c>
      <c r="R11" s="15">
        <f>AVERAGE(R2:R10)</f>
        <v/>
      </c>
      <c r="S11" s="15">
        <f>AVERAGE(S2:S10)</f>
        <v/>
      </c>
      <c r="T11" s="13">
        <f>IFERROR(J11/O11,0)</f>
        <v/>
      </c>
      <c r="U11" s="12" t="n"/>
      <c r="V11" s="12" t="n"/>
    </row>
    <row r="13">
      <c r="T13" s="16" t="inlineStr">
        <is>
          <t>Contrôle des statuts</t>
        </is>
      </c>
      <c r="U13" s="16" t="inlineStr">
        <is>
          <t>Nombre</t>
        </is>
      </c>
    </row>
    <row r="14">
      <c r="T14" s="17" t="inlineStr">
        <is>
          <t>Brouillon</t>
        </is>
      </c>
      <c r="U14" s="18">
        <f>COUNTIF(U2:U10,"Brouillon")</f>
        <v/>
      </c>
    </row>
    <row r="15">
      <c r="T15" s="17" t="inlineStr">
        <is>
          <t>Planifiée</t>
        </is>
      </c>
      <c r="U15" s="18">
        <f>COUNTIF(U2:U10,"Planifiée")</f>
        <v/>
      </c>
    </row>
    <row r="16">
      <c r="T16" s="17" t="inlineStr">
        <is>
          <t>En cours</t>
        </is>
      </c>
      <c r="U16" s="18">
        <f>COUNTIF(U2:U10,"En cours")</f>
        <v/>
      </c>
    </row>
    <row r="17">
      <c r="T17" s="17" t="inlineStr">
        <is>
          <t>Terminée</t>
        </is>
      </c>
      <c r="U17" s="18">
        <f>COUNTIF(U2:U10,"Terminée")</f>
        <v/>
      </c>
    </row>
    <row r="18">
      <c r="T18" s="17" t="inlineStr">
        <is>
          <t>Annulée</t>
        </is>
      </c>
      <c r="U18" s="18">
        <f>COUNTIF(U2:U10,"Annulée")</f>
        <v/>
      </c>
    </row>
  </sheetData>
  <autoFilter ref="A1:V10"/>
  <conditionalFormatting sqref="T2:T10">
    <cfRule type="expression" priority="1" dxfId="0" stopIfTrue="1">
      <formula>T2&gt;35</formula>
    </cfRule>
    <cfRule type="expression" priority="2" dxfId="1" stopIfTrue="1">
      <formula>T2&lt;=15</formula>
    </cfRule>
  </conditionalFormatting>
  <dataValidations count="1">
    <dataValidation sqref="U2:U10" showErrorMessage="1" showInputMessage="1" allowBlank="1" type="list">
      <formula1>"Brouillon,Planifiée,En cours,Terminée,Annulée"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9" t="inlineStr">
        <is>
          <t>Budget HT total</t>
        </is>
      </c>
      <c r="B1" s="20">
        <f>SUM('Plan média'!J2:J10)</f>
        <v/>
      </c>
    </row>
    <row r="2">
      <c r="A2" s="19" t="inlineStr">
        <is>
          <t>Budget TTC total</t>
        </is>
      </c>
      <c r="B2" s="20">
        <f>SUM('Plan média'!L2:L10)</f>
        <v/>
      </c>
    </row>
    <row r="3">
      <c r="A3" s="19" t="inlineStr">
        <is>
          <t>Nombre de campagnes</t>
        </is>
      </c>
      <c r="B3" s="21">
        <f>COUNTIF('Plan média'!A2:A10,"&lt;&gt;")</f>
        <v/>
      </c>
    </row>
    <row r="4">
      <c r="A4" s="19" t="inlineStr">
        <is>
          <t>Impressions totales</t>
        </is>
      </c>
      <c r="B4" s="22">
        <f>SUM('Plan média'!M2:M10)</f>
        <v/>
      </c>
    </row>
    <row r="5">
      <c r="A5" s="19" t="inlineStr">
        <is>
          <t>Clics totaux</t>
        </is>
      </c>
      <c r="B5" s="22">
        <f>SUM('Plan média'!N2:N10)</f>
        <v/>
      </c>
    </row>
    <row r="6">
      <c r="A6" s="19" t="inlineStr">
        <is>
          <t>Conversions totales</t>
        </is>
      </c>
      <c r="B6" s="22">
        <f>SUM('Plan média'!O2:O10)</f>
        <v/>
      </c>
    </row>
    <row r="7">
      <c r="A7" s="19" t="inlineStr">
        <is>
          <t>Taux de clic global</t>
        </is>
      </c>
      <c r="B7" s="23">
        <f>IFERROR(SUM('Plan média'!N2:N10)/SUM('Plan média'!M2:M10),0)</f>
        <v/>
      </c>
    </row>
    <row r="8">
      <c r="A8" s="19" t="inlineStr">
        <is>
          <t>Coût par acquisition global</t>
        </is>
      </c>
      <c r="B8" s="20">
        <f>IFERROR(SUM('Plan média'!J2:J10)/SUM('Plan média'!O2:O10),0)</f>
        <v/>
      </c>
    </row>
    <row r="11">
      <c r="A11" s="24" t="inlineStr">
        <is>
          <t>Synthèse par canal</t>
        </is>
      </c>
    </row>
    <row r="12">
      <c r="A12" s="1" t="inlineStr">
        <is>
          <t>Canal</t>
        </is>
      </c>
      <c r="B12" s="1" t="inlineStr">
        <is>
          <t>Budget HT</t>
        </is>
      </c>
      <c r="C12" s="1" t="inlineStr">
        <is>
          <t>Impressions</t>
        </is>
      </c>
      <c r="D12" s="1" t="inlineStr">
        <is>
          <t>Clics</t>
        </is>
      </c>
      <c r="E12" s="1" t="inlineStr">
        <is>
          <t>Conversions</t>
        </is>
      </c>
      <c r="F12" s="1" t="inlineStr">
        <is>
          <t>CPC moyen</t>
        </is>
      </c>
      <c r="G12" s="1" t="inlineStr">
        <is>
          <t>CPA moyen</t>
        </is>
      </c>
    </row>
    <row r="13">
      <c r="A13" s="25" t="inlineStr">
        <is>
          <t>Réseaux sociaux</t>
        </is>
      </c>
      <c r="B13" s="7">
        <f>SUMIF('Plan média'!D2:D10,A13,'Plan média'!J2:J10)</f>
        <v/>
      </c>
      <c r="C13" s="26">
        <f>SUMIF('Plan média'!D2:D10,A13,'Plan média'!M2:M10)</f>
        <v/>
      </c>
      <c r="D13" s="26">
        <f>SUMIF('Plan média'!D2:D10,A13,'Plan média'!N2:N10)</f>
        <v/>
      </c>
      <c r="E13" s="26">
        <f>SUMIF('Plan média'!D2:D10,A13,'Plan média'!O2:O10)</f>
        <v/>
      </c>
      <c r="F13" s="7">
        <f>IFERROR(B13/D13,0)</f>
        <v/>
      </c>
      <c r="G13" s="7">
        <f>IFERROR(B13/E13,0)</f>
        <v/>
      </c>
    </row>
    <row r="14">
      <c r="A14" s="27" t="inlineStr">
        <is>
          <t>Référencement payant</t>
        </is>
      </c>
      <c r="B14" s="10">
        <f>SUMIF('Plan média'!D2:D10,A14,'Plan média'!J2:J10)</f>
        <v/>
      </c>
      <c r="C14" s="28">
        <f>SUMIF('Plan média'!D2:D10,A14,'Plan média'!M2:M10)</f>
        <v/>
      </c>
      <c r="D14" s="28">
        <f>SUMIF('Plan média'!D2:D10,A14,'Plan média'!N2:N10)</f>
        <v/>
      </c>
      <c r="E14" s="28">
        <f>SUMIF('Plan média'!D2:D10,A14,'Plan média'!O2:O10)</f>
        <v/>
      </c>
      <c r="F14" s="10">
        <f>IFERROR(B14/D14,0)</f>
        <v/>
      </c>
      <c r="G14" s="10">
        <f>IFERROR(B14/E14,0)</f>
        <v/>
      </c>
    </row>
    <row r="15">
      <c r="A15" s="25" t="inlineStr">
        <is>
          <t>Affichage</t>
        </is>
      </c>
      <c r="B15" s="7">
        <f>SUMIF('Plan média'!D2:D10,A15,'Plan média'!J2:J10)</f>
        <v/>
      </c>
      <c r="C15" s="26">
        <f>SUMIF('Plan média'!D2:D10,A15,'Plan média'!M2:M10)</f>
        <v/>
      </c>
      <c r="D15" s="26">
        <f>SUMIF('Plan média'!D2:D10,A15,'Plan média'!N2:N10)</f>
        <v/>
      </c>
      <c r="E15" s="26">
        <f>SUMIF('Plan média'!D2:D10,A15,'Plan média'!O2:O10)</f>
        <v/>
      </c>
      <c r="F15" s="7">
        <f>IFERROR(B15/D15,0)</f>
        <v/>
      </c>
      <c r="G15" s="7">
        <f>IFERROR(B15/E15,0)</f>
        <v/>
      </c>
    </row>
    <row r="16">
      <c r="A16" s="27" t="inlineStr">
        <is>
          <t>Presse</t>
        </is>
      </c>
      <c r="B16" s="10">
        <f>SUMIF('Plan média'!D2:D10,A16,'Plan média'!J2:J10)</f>
        <v/>
      </c>
      <c r="C16" s="28">
        <f>SUMIF('Plan média'!D2:D10,A16,'Plan média'!M2:M10)</f>
        <v/>
      </c>
      <c r="D16" s="28">
        <f>SUMIF('Plan média'!D2:D10,A16,'Plan média'!N2:N10)</f>
        <v/>
      </c>
      <c r="E16" s="28">
        <f>SUMIF('Plan média'!D2:D10,A16,'Plan média'!O2:O10)</f>
        <v/>
      </c>
      <c r="F16" s="10">
        <f>IFERROR(B16/D16,0)</f>
        <v/>
      </c>
      <c r="G16" s="10">
        <f>IFERROR(B16/E16,0)</f>
        <v/>
      </c>
    </row>
    <row r="17">
      <c r="A17" s="25" t="inlineStr">
        <is>
          <t>Audio digital</t>
        </is>
      </c>
      <c r="B17" s="7">
        <f>SUMIF('Plan média'!D2:D10,A17,'Plan média'!J2:J10)</f>
        <v/>
      </c>
      <c r="C17" s="26">
        <f>SUMIF('Plan média'!D2:D10,A17,'Plan média'!M2:M10)</f>
        <v/>
      </c>
      <c r="D17" s="26">
        <f>SUMIF('Plan média'!D2:D10,A17,'Plan média'!N2:N10)</f>
        <v/>
      </c>
      <c r="E17" s="26">
        <f>SUMIF('Plan média'!D2:D10,A17,'Plan média'!O2:O10)</f>
        <v/>
      </c>
      <c r="F17" s="7">
        <f>IFERROR(B17/D17,0)</f>
        <v/>
      </c>
      <c r="G17" s="7">
        <f>IFERROR(B17/E17,0)</f>
        <v/>
      </c>
    </row>
    <row r="18">
      <c r="A18" s="27" t="inlineStr">
        <is>
          <t>Vidéo en ligne</t>
        </is>
      </c>
      <c r="B18" s="10">
        <f>SUMIF('Plan média'!D2:D10,A18,'Plan média'!J2:J10)</f>
        <v/>
      </c>
      <c r="C18" s="28">
        <f>SUMIF('Plan média'!D2:D10,A18,'Plan média'!M2:M10)</f>
        <v/>
      </c>
      <c r="D18" s="28">
        <f>SUMIF('Plan média'!D2:D10,A18,'Plan média'!N2:N10)</f>
        <v/>
      </c>
      <c r="E18" s="28">
        <f>SUMIF('Plan média'!D2:D10,A18,'Plan média'!O2:O10)</f>
        <v/>
      </c>
      <c r="F18" s="10">
        <f>IFERROR(B18/D18,0)</f>
        <v/>
      </c>
      <c r="G18" s="10">
        <f>IFERROR(B18/E18,0)</f>
        <v/>
      </c>
    </row>
    <row r="19">
      <c r="A19" s="25" t="inlineStr">
        <is>
          <t>Affichage digital</t>
        </is>
      </c>
      <c r="B19" s="7">
        <f>SUMIF('Plan média'!D2:D10,A19,'Plan média'!J2:J10)</f>
        <v/>
      </c>
      <c r="C19" s="26">
        <f>SUMIF('Plan média'!D2:D10,A19,'Plan média'!M2:M10)</f>
        <v/>
      </c>
      <c r="D19" s="26">
        <f>SUMIF('Plan média'!D2:D10,A19,'Plan média'!N2:N10)</f>
        <v/>
      </c>
      <c r="E19" s="26">
        <f>SUMIF('Plan média'!D2:D10,A19,'Plan média'!O2:O10)</f>
        <v/>
      </c>
      <c r="F19" s="7">
        <f>IFERROR(B19/D19,0)</f>
        <v/>
      </c>
      <c r="G19" s="7">
        <f>IFERROR(B19/E19,0)</f>
        <v/>
      </c>
    </row>
    <row r="20">
      <c r="A20" s="27" t="inlineStr">
        <is>
          <t>Influence</t>
        </is>
      </c>
      <c r="B20" s="10">
        <f>SUMIF('Plan média'!D2:D10,A20,'Plan média'!J2:J10)</f>
        <v/>
      </c>
      <c r="C20" s="28">
        <f>SUMIF('Plan média'!D2:D10,A20,'Plan média'!M2:M10)</f>
        <v/>
      </c>
      <c r="D20" s="28">
        <f>SUMIF('Plan média'!D2:D10,A20,'Plan média'!N2:N10)</f>
        <v/>
      </c>
      <c r="E20" s="28">
        <f>SUMIF('Plan média'!D2:D10,A20,'Plan média'!O2:O10)</f>
        <v/>
      </c>
      <c r="F20" s="10">
        <f>IFERROR(B20/D20,0)</f>
        <v/>
      </c>
      <c r="G20" s="10">
        <f>IFERROR(B20/E20,0)</f>
        <v/>
      </c>
    </row>
    <row r="21">
      <c r="A21" s="25" t="inlineStr">
        <is>
          <t>Emailing</t>
        </is>
      </c>
      <c r="B21" s="7">
        <f>SUMIF('Plan média'!D2:D10,A21,'Plan média'!J2:J10)</f>
        <v/>
      </c>
      <c r="C21" s="26">
        <f>SUMIF('Plan média'!D2:D10,A21,'Plan média'!M2:M10)</f>
        <v/>
      </c>
      <c r="D21" s="26">
        <f>SUMIF('Plan média'!D2:D10,A21,'Plan média'!N2:N10)</f>
        <v/>
      </c>
      <c r="E21" s="26">
        <f>SUMIF('Plan média'!D2:D10,A21,'Plan média'!O2:O10)</f>
        <v/>
      </c>
      <c r="F21" s="7">
        <f>IFERROR(B21/D21,0)</f>
        <v/>
      </c>
      <c r="G21" s="7">
        <f>IFERROR(B21/E21,0)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9" t="inlineStr">
        <is>
          <t>Mode d'emploi — Plan média Excel</t>
        </is>
      </c>
    </row>
    <row r="3">
      <c r="A3" s="25" t="inlineStr">
        <is>
          <t>• Les cellules jaunes (#FFFBEB) sont les données à saisir ou à modifier.</t>
        </is>
      </c>
    </row>
    <row r="4">
      <c r="A4" s="27" t="inlineStr">
        <is>
          <t>• Les montants sont exprimés en euros HT sauf indication contraire.</t>
        </is>
      </c>
    </row>
    <row r="5">
      <c r="A5" s="25" t="inlineStr">
        <is>
          <t>• La TVA par défaut est de 20 %, à adapter selon le cas (colonne K).</t>
        </is>
      </c>
    </row>
    <row r="6">
      <c r="A6" s="27" t="inlineStr">
        <is>
          <t>• Les dates doivent rester au format JJ/MM/AAAA.</t>
        </is>
      </c>
    </row>
    <row r="7">
      <c r="A7" s="25" t="inlineStr">
        <is>
          <t>• Les KPI (Budget TTC, CPM, CPC, taux de clic, taux de conversion, CPA) sont calculés automatiquement.</t>
        </is>
      </c>
    </row>
    <row r="8">
      <c r="A8" s="27" t="inlineStr">
        <is>
          <t>• Les statuts recommandés sont : Brouillon, Planifiée, En cours, Terminée, Annulée (liste déroulante en colonne U).</t>
        </is>
      </c>
    </row>
    <row r="9">
      <c r="A9" s="25" t="inlineStr">
        <is>
          <t>• Les hypothèses média (impressions, clics, conversions) doivent être vérifiées avec les régies et le client.</t>
        </is>
      </c>
    </row>
    <row r="10">
      <c r="A10" s="27" t="inlineStr">
        <is>
          <t>• La feuille « Plan média » contient le détail des campagnes avec filtres, ligne de total et contrôle des statuts.</t>
        </is>
      </c>
    </row>
    <row r="11">
      <c r="A11" s="25" t="inlineStr">
        <is>
          <t>• La feuille « Tableau de bord » présente les indicateurs clés, la synthèse par canal et les graphiques.</t>
        </is>
      </c>
    </row>
    <row r="12">
      <c r="A12" s="27" t="inlineStr">
        <is>
          <t>• Un CPA supérieur à 35 € est signalé en rouge ; un CPA inférieur ou égal à 15 € est signalé en vert.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2026-08-01T14:20:32Z</dcterms:created>
  <dcterms:modified xmlns:dcterms="http://purl.org/dc/terms/" xmlns:xsi="http://www.w3.org/2001/XMLSchema-instance" xsi:type="dcterms:W3CDTF">2026-08-01T14:20:32Z</dcterms:modified>
</cp:coreProperties>
</file>