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Comptable" sheetId="1" state="visible" r:id="rId1"/>
    <sheet xmlns:r="http://schemas.openxmlformats.org/officeDocument/2006/relationships" name="Écritures Comptable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\ ##0,00\ &quot;€&quot;"/>
    <numFmt numFmtId="165" formatCode="JJ/MM/AAAA"/>
  </numFmts>
  <fonts count="5">
    <font>
      <name val="Calibri"/>
      <family val="2"/>
      <color theme="1"/>
      <sz val="11"/>
      <scheme val="minor"/>
    </font>
    <font>
      <name val="Calibri"/>
      <b val="1"/>
      <color rgb="00E11D48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</fonts>
  <fills count="8">
    <fill>
      <patternFill/>
    </fill>
    <fill>
      <patternFill patternType="gray125"/>
    </fill>
    <fill>
      <patternFill patternType="solid">
        <fgColor rgb="00E11D48"/>
        <bgColor rgb="00E11D48"/>
      </patternFill>
    </fill>
    <fill>
      <patternFill patternType="solid">
        <fgColor rgb="00FDF0F3"/>
        <bgColor rgb="00FDF0F3"/>
      </patternFill>
    </fill>
    <fill>
      <patternFill patternType="solid">
        <fgColor rgb="00FFFFFF"/>
        <bgColor rgb="00FFFFFF"/>
      </patternFill>
    </fill>
    <fill>
      <patternFill patternType="solid">
        <fgColor rgb="000891B2"/>
        <bgColor rgb="000891B2"/>
      </patternFill>
    </fill>
    <fill>
      <patternFill patternType="solid">
        <fgColor rgb="00FFFBEB"/>
        <bgColor rgb="00FFFBEB"/>
      </patternFill>
    </fill>
    <fill>
      <patternFill patternType="solid">
        <fgColor rgb="00BE123C"/>
        <bgColor rgb="00BE123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pivotButton="0" quotePrefix="0" xfId="0"/>
    <xf numFmtId="164" fontId="3" fillId="3" borderId="1" pivotButton="0" quotePrefix="0" xfId="0"/>
    <xf numFmtId="0" fontId="3" fillId="4" borderId="1" applyAlignment="1" pivotButton="0" quotePrefix="0" xfId="0">
      <alignment horizontal="center" vertical="center"/>
    </xf>
    <xf numFmtId="0" fontId="3" fillId="4" borderId="1" pivotButton="0" quotePrefix="0" xfId="0"/>
    <xf numFmtId="164" fontId="3" fillId="4" borderId="1" pivotButton="0" quotePrefix="0" xfId="0"/>
    <xf numFmtId="0" fontId="2" fillId="5" borderId="1" applyAlignment="1" pivotButton="0" quotePrefix="0" xfId="0">
      <alignment horizontal="center" vertical="center"/>
    </xf>
    <xf numFmtId="164" fontId="2" fillId="5" borderId="1" applyAlignment="1" pivotButton="0" quotePrefix="0" xfId="0">
      <alignment horizontal="center" vertical="center"/>
    </xf>
    <xf numFmtId="165" fontId="3" fillId="3" borderId="1" pivotButton="0" quotePrefix="0" xfId="0"/>
    <xf numFmtId="0" fontId="3" fillId="6" borderId="1" applyAlignment="1" pivotButton="0" quotePrefix="0" xfId="0">
      <alignment horizontal="center" vertical="center"/>
    </xf>
    <xf numFmtId="164" fontId="3" fillId="6" borderId="1" pivotButton="0" quotePrefix="0" xfId="0"/>
    <xf numFmtId="165" fontId="3" fillId="4" borderId="1" pivotButton="0" quotePrefix="0" xfId="0"/>
    <xf numFmtId="0" fontId="2" fillId="7" borderId="0" applyAlignment="1" pivotButton="0" quotePrefix="0" xfId="0">
      <alignment horizontal="center" vertical="center"/>
    </xf>
    <xf numFmtId="0" fontId="4" fillId="3" borderId="1" pivotButton="0" quotePrefix="0" xfId="0"/>
    <xf numFmtId="164" fontId="4" fillId="3" borderId="1" pivotButton="0" quotePrefix="0" xfId="0"/>
    <xf numFmtId="0" fontId="2" fillId="2" borderId="0" pivotButton="0" quotePrefix="0" xfId="0"/>
    <xf numFmtId="0" fontId="2" fillId="7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ont>
        <name val="Calibri"/>
        <b val="1"/>
        <color rgb="0016A34A"/>
        <sz val="10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par catégorie comptable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Bord'!B13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>
              <a:prstDash val="solid"/>
            </a:ln>
          </spPr>
          <cat>
            <numRef>
              <f>'Tableau de Bord'!$A$14:$A$17</f>
            </numRef>
          </cat>
          <val>
            <numRef>
              <f>'Tableau de Bord'!$B$14:$B$17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Catégorie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charges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Bord'!B21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Bord'!$A$22:$A$24</f>
            </numRef>
          </cat>
          <val>
            <numRef>
              <f>'Tableau de Bord'!$B$22:$B$24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4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54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9" customWidth="1" min="3" max="3"/>
    <col width="12" customWidth="1" min="4" max="4"/>
    <col width="15" customWidth="1" min="5" max="5"/>
    <col width="15" customWidth="1" min="6" max="6"/>
    <col width="15" customWidth="1" min="7" max="7"/>
    <col width="14" customWidth="1" min="8" max="8"/>
  </cols>
  <sheetData>
    <row r="1" ht="28" customHeight="1">
      <c r="A1" s="1" t="inlineStr">
        <is>
          <t>PLAN COMPTABLE SCI - GESTION IMMOBILIÈRE</t>
        </is>
      </c>
    </row>
    <row r="3">
      <c r="A3" s="2" t="inlineStr">
        <is>
          <t>N° Compte</t>
        </is>
      </c>
      <c r="B3" s="2" t="inlineStr">
        <is>
          <t>Libellé du compte</t>
        </is>
      </c>
      <c r="C3" s="2" t="inlineStr">
        <is>
          <t>Classe</t>
        </is>
      </c>
      <c r="D3" s="2" t="inlineStr">
        <is>
          <t>Catégorie</t>
        </is>
      </c>
      <c r="E3" s="2" t="inlineStr">
        <is>
          <t>Débit (€)</t>
        </is>
      </c>
      <c r="F3" s="2" t="inlineStr">
        <is>
          <t>Crédit (€)</t>
        </is>
      </c>
      <c r="G3" s="2" t="inlineStr">
        <is>
          <t>Solde (€)</t>
        </is>
      </c>
      <c r="H3" s="2" t="inlineStr">
        <is>
          <t>Statut</t>
        </is>
      </c>
    </row>
    <row r="4">
      <c r="A4" s="3" t="inlineStr">
        <is>
          <t>101000</t>
        </is>
      </c>
      <c r="B4" s="4" t="inlineStr">
        <is>
          <t>Capital social</t>
        </is>
      </c>
      <c r="C4" s="3" t="n">
        <v>1</v>
      </c>
      <c r="D4" s="3" t="inlineStr">
        <is>
          <t>Passif</t>
        </is>
      </c>
      <c r="E4" s="5" t="n">
        <v>0</v>
      </c>
      <c r="F4" s="5" t="n">
        <v>150000</v>
      </c>
      <c r="G4" s="5">
        <f>ROUND(E4-F4,2)</f>
        <v/>
      </c>
      <c r="H4" s="3">
        <f>IF(G4&gt;0,"Débiteur",IF(G4&lt;0,"Créditeur","Soldé"))</f>
        <v/>
      </c>
    </row>
    <row r="5">
      <c r="A5" s="6" t="inlineStr">
        <is>
          <t>164000</t>
        </is>
      </c>
      <c r="B5" s="7" t="inlineStr">
        <is>
          <t>Emprunts auprès des établissements de crédit</t>
        </is>
      </c>
      <c r="C5" s="6" t="n">
        <v>1</v>
      </c>
      <c r="D5" s="6" t="inlineStr">
        <is>
          <t>Passif</t>
        </is>
      </c>
      <c r="E5" s="8" t="n">
        <v>0</v>
      </c>
      <c r="F5" s="8" t="n">
        <v>220000</v>
      </c>
      <c r="G5" s="8">
        <f>ROUND(E5-F5,2)</f>
        <v/>
      </c>
      <c r="H5" s="6">
        <f>IF(G5&gt;0,"Débiteur",IF(G5&lt;0,"Créditeur","Soldé"))</f>
        <v/>
      </c>
    </row>
    <row r="6">
      <c r="A6" s="3" t="inlineStr">
        <is>
          <t>213000</t>
        </is>
      </c>
      <c r="B6" s="4" t="inlineStr">
        <is>
          <t>Constructions</t>
        </is>
      </c>
      <c r="C6" s="3" t="n">
        <v>2</v>
      </c>
      <c r="D6" s="3" t="inlineStr">
        <is>
          <t>Actif</t>
        </is>
      </c>
      <c r="E6" s="5" t="n">
        <v>380000</v>
      </c>
      <c r="F6" s="5" t="n">
        <v>0</v>
      </c>
      <c r="G6" s="5">
        <f>ROUND(E6-F6,2)</f>
        <v/>
      </c>
      <c r="H6" s="3">
        <f>IF(G6&gt;0,"Débiteur",IF(G6&lt;0,"Créditeur","Soldé"))</f>
        <v/>
      </c>
    </row>
    <row r="7">
      <c r="A7" s="6" t="inlineStr">
        <is>
          <t>401000</t>
        </is>
      </c>
      <c r="B7" s="7" t="inlineStr">
        <is>
          <t>Fournisseurs</t>
        </is>
      </c>
      <c r="C7" s="6" t="n">
        <v>4</v>
      </c>
      <c r="D7" s="6" t="inlineStr">
        <is>
          <t>Passif</t>
        </is>
      </c>
      <c r="E7" s="8" t="n">
        <v>0</v>
      </c>
      <c r="F7" s="8" t="n">
        <v>3200</v>
      </c>
      <c r="G7" s="8">
        <f>ROUND(E7-F7,2)</f>
        <v/>
      </c>
      <c r="H7" s="6">
        <f>IF(G7&gt;0,"Débiteur",IF(G7&lt;0,"Créditeur","Soldé"))</f>
        <v/>
      </c>
    </row>
    <row r="8">
      <c r="A8" s="3" t="inlineStr">
        <is>
          <t>411000</t>
        </is>
      </c>
      <c r="B8" s="4" t="inlineStr">
        <is>
          <t>Locataires - clients</t>
        </is>
      </c>
      <c r="C8" s="3" t="n">
        <v>4</v>
      </c>
      <c r="D8" s="3" t="inlineStr">
        <is>
          <t>Actif</t>
        </is>
      </c>
      <c r="E8" s="5" t="n">
        <v>5400</v>
      </c>
      <c r="F8" s="5" t="n">
        <v>0</v>
      </c>
      <c r="G8" s="5">
        <f>ROUND(E8-F8,2)</f>
        <v/>
      </c>
      <c r="H8" s="3">
        <f>IF(G8&gt;0,"Débiteur",IF(G8&lt;0,"Créditeur","Soldé"))</f>
        <v/>
      </c>
    </row>
    <row r="9">
      <c r="A9" s="6" t="inlineStr">
        <is>
          <t>512000</t>
        </is>
      </c>
      <c r="B9" s="7" t="inlineStr">
        <is>
          <t>Banque</t>
        </is>
      </c>
      <c r="C9" s="6" t="n">
        <v>5</v>
      </c>
      <c r="D9" s="6" t="inlineStr">
        <is>
          <t>Actif</t>
        </is>
      </c>
      <c r="E9" s="8" t="n">
        <v>24500</v>
      </c>
      <c r="F9" s="8" t="n">
        <v>0</v>
      </c>
      <c r="G9" s="8">
        <f>ROUND(E9-F9,2)</f>
        <v/>
      </c>
      <c r="H9" s="6">
        <f>IF(G9&gt;0,"Débiteur",IF(G9&lt;0,"Créditeur","Soldé"))</f>
        <v/>
      </c>
    </row>
    <row r="10">
      <c r="A10" s="3" t="inlineStr">
        <is>
          <t>613000</t>
        </is>
      </c>
      <c r="B10" s="4" t="inlineStr">
        <is>
          <t>Locations et charges locatives</t>
        </is>
      </c>
      <c r="C10" s="3" t="n">
        <v>6</v>
      </c>
      <c r="D10" s="3" t="inlineStr">
        <is>
          <t>Charge</t>
        </is>
      </c>
      <c r="E10" s="5" t="n">
        <v>8600</v>
      </c>
      <c r="F10" s="5" t="n">
        <v>0</v>
      </c>
      <c r="G10" s="5">
        <f>ROUND(E10-F10,2)</f>
        <v/>
      </c>
      <c r="H10" s="3">
        <f>IF(G10&gt;0,"Débiteur",IF(G10&lt;0,"Créditeur","Soldé"))</f>
        <v/>
      </c>
    </row>
    <row r="11">
      <c r="A11" s="6" t="inlineStr">
        <is>
          <t>616000</t>
        </is>
      </c>
      <c r="B11" s="7" t="inlineStr">
        <is>
          <t>Assurances</t>
        </is>
      </c>
      <c r="C11" s="6" t="n">
        <v>6</v>
      </c>
      <c r="D11" s="6" t="inlineStr">
        <is>
          <t>Charge</t>
        </is>
      </c>
      <c r="E11" s="8" t="n">
        <v>1450</v>
      </c>
      <c r="F11" s="8" t="n">
        <v>0</v>
      </c>
      <c r="G11" s="8">
        <f>ROUND(E11-F11,2)</f>
        <v/>
      </c>
      <c r="H11" s="6">
        <f>IF(G11&gt;0,"Débiteur",IF(G11&lt;0,"Créditeur","Soldé"))</f>
        <v/>
      </c>
    </row>
    <row r="12">
      <c r="A12" s="3" t="inlineStr">
        <is>
          <t>661000</t>
        </is>
      </c>
      <c r="B12" s="4" t="inlineStr">
        <is>
          <t>Charges d'intérêts des emprunts</t>
        </is>
      </c>
      <c r="C12" s="3" t="n">
        <v>6</v>
      </c>
      <c r="D12" s="3" t="inlineStr">
        <is>
          <t>Charge</t>
        </is>
      </c>
      <c r="E12" s="5" t="n">
        <v>9800</v>
      </c>
      <c r="F12" s="5" t="n">
        <v>0</v>
      </c>
      <c r="G12" s="5">
        <f>ROUND(E12-F12,2)</f>
        <v/>
      </c>
      <c r="H12" s="3">
        <f>IF(G12&gt;0,"Débiteur",IF(G12&lt;0,"Créditeur","Soldé"))</f>
        <v/>
      </c>
    </row>
    <row r="13">
      <c r="A13" s="6" t="inlineStr">
        <is>
          <t>706000</t>
        </is>
      </c>
      <c r="B13" s="7" t="inlineStr">
        <is>
          <t>Loyers</t>
        </is>
      </c>
      <c r="C13" s="6" t="n">
        <v>7</v>
      </c>
      <c r="D13" s="6" t="inlineStr">
        <is>
          <t>Produit</t>
        </is>
      </c>
      <c r="E13" s="8" t="n">
        <v>0</v>
      </c>
      <c r="F13" s="8" t="n">
        <v>42000</v>
      </c>
      <c r="G13" s="8">
        <f>ROUND(E13-F13,2)</f>
        <v/>
      </c>
      <c r="H13" s="6">
        <f>IF(G13&gt;0,"Débiteur",IF(G13&lt;0,"Créditeur","Soldé"))</f>
        <v/>
      </c>
    </row>
    <row r="14">
      <c r="A14" s="9" t="inlineStr">
        <is>
          <t>TOTAUX</t>
        </is>
      </c>
      <c r="B14" s="9" t="n"/>
      <c r="C14" s="9" t="n"/>
      <c r="D14" s="9" t="n"/>
      <c r="E14" s="10">
        <f>SUM(E4:E13)</f>
        <v/>
      </c>
      <c r="F14" s="10">
        <f>SUM(F4:F13)</f>
        <v/>
      </c>
      <c r="G14" s="10">
        <f>ROUND(E14-F14,2)</f>
        <v/>
      </c>
      <c r="H14" s="9" t="inlineStr"/>
    </row>
  </sheetData>
  <mergeCells count="2">
    <mergeCell ref="A1:H1"/>
    <mergeCell ref="A14:D14"/>
  </mergeCells>
  <conditionalFormatting sqref="G4:G13">
    <cfRule type="expression" priority="1" dxfId="0" stopIfTrue="1">
      <formula>G4&lt;0</formula>
    </cfRule>
    <cfRule type="expression" priority="2" dxfId="1" stopIfTrue="1">
      <formula>G4&gt;0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  <col width="12" customWidth="1" min="3" max="3"/>
    <col width="30" customWidth="1" min="4" max="4"/>
    <col width="12" customWidth="1" min="5" max="5"/>
    <col width="15" customWidth="1" min="6" max="6"/>
    <col width="15" customWidth="1" min="7" max="7"/>
    <col width="10" customWidth="1" min="8" max="8"/>
  </cols>
  <sheetData>
    <row r="1" ht="28" customHeight="1">
      <c r="A1" s="1" t="inlineStr">
        <is>
          <t>JOURNAL DES ÉCRITURES COMPTABLES - SCI</t>
        </is>
      </c>
    </row>
    <row r="3">
      <c r="A3" s="2" t="inlineStr">
        <is>
          <t>Date</t>
        </is>
      </c>
      <c r="B3" s="2" t="inlineStr">
        <is>
          <t>N° Pièce</t>
        </is>
      </c>
      <c r="C3" s="2" t="inlineStr">
        <is>
          <t>N° Compte</t>
        </is>
      </c>
      <c r="D3" s="2" t="inlineStr">
        <is>
          <t>Libellé (auto)</t>
        </is>
      </c>
      <c r="E3" s="2" t="inlineStr">
        <is>
          <t>Journal</t>
        </is>
      </c>
      <c r="F3" s="2" t="inlineStr">
        <is>
          <t>Débit (€)</t>
        </is>
      </c>
      <c r="G3" s="2" t="inlineStr">
        <is>
          <t>Crédit (€)</t>
        </is>
      </c>
      <c r="H3" s="2" t="inlineStr">
        <is>
          <t>Lettré</t>
        </is>
      </c>
    </row>
    <row r="4">
      <c r="A4" s="11" t="inlineStr">
        <is>
          <t>10/01/2026</t>
        </is>
      </c>
      <c r="B4" s="3" t="inlineStr">
        <is>
          <t>PC2026-001</t>
        </is>
      </c>
      <c r="C4" s="12" t="inlineStr">
        <is>
          <t>101000</t>
        </is>
      </c>
      <c r="D4" s="4">
        <f>IFERROR(VLOOKUP(C4,'Plan Comptable'!$A$4:$B$13,2,0),"")</f>
        <v/>
      </c>
      <c r="E4" s="3" t="inlineStr">
        <is>
          <t>OD</t>
        </is>
      </c>
      <c r="F4" s="13" t="n">
        <v>0</v>
      </c>
      <c r="G4" s="13" t="n">
        <v>150000</v>
      </c>
      <c r="H4" s="12" t="inlineStr">
        <is>
          <t>Non</t>
        </is>
      </c>
    </row>
    <row r="5">
      <c r="A5" s="14" t="inlineStr">
        <is>
          <t>15/01/2026</t>
        </is>
      </c>
      <c r="B5" s="6" t="inlineStr">
        <is>
          <t>PC2026-002</t>
        </is>
      </c>
      <c r="C5" s="12" t="inlineStr">
        <is>
          <t>164000</t>
        </is>
      </c>
      <c r="D5" s="7">
        <f>IFERROR(VLOOKUP(C5,'Plan Comptable'!$A$4:$B$13,2,0),"")</f>
        <v/>
      </c>
      <c r="E5" s="6" t="inlineStr">
        <is>
          <t>OD</t>
        </is>
      </c>
      <c r="F5" s="13" t="n">
        <v>0</v>
      </c>
      <c r="G5" s="13" t="n">
        <v>220000</v>
      </c>
      <c r="H5" s="12" t="inlineStr">
        <is>
          <t>Non</t>
        </is>
      </c>
    </row>
    <row r="6">
      <c r="A6" s="11" t="inlineStr">
        <is>
          <t>20/01/2026</t>
        </is>
      </c>
      <c r="B6" s="3" t="inlineStr">
        <is>
          <t>PC2026-003</t>
        </is>
      </c>
      <c r="C6" s="12" t="inlineStr">
        <is>
          <t>213000</t>
        </is>
      </c>
      <c r="D6" s="4">
        <f>IFERROR(VLOOKUP(C6,'Plan Comptable'!$A$4:$B$13,2,0),"")</f>
        <v/>
      </c>
      <c r="E6" s="3" t="inlineStr">
        <is>
          <t>Achat</t>
        </is>
      </c>
      <c r="F6" s="13" t="n">
        <v>380000</v>
      </c>
      <c r="G6" s="13" t="n">
        <v>0</v>
      </c>
      <c r="H6" s="12" t="inlineStr">
        <is>
          <t>Non</t>
        </is>
      </c>
    </row>
    <row r="7">
      <c r="A7" s="14" t="inlineStr">
        <is>
          <t>05/02/2026</t>
        </is>
      </c>
      <c r="B7" s="6" t="inlineStr">
        <is>
          <t>PC2026-004</t>
        </is>
      </c>
      <c r="C7" s="12" t="inlineStr">
        <is>
          <t>512000</t>
        </is>
      </c>
      <c r="D7" s="7">
        <f>IFERROR(VLOOKUP(C7,'Plan Comptable'!$A$4:$B$13,2,0),"")</f>
        <v/>
      </c>
      <c r="E7" s="6" t="inlineStr">
        <is>
          <t>Banque</t>
        </is>
      </c>
      <c r="F7" s="13" t="n">
        <v>5400</v>
      </c>
      <c r="G7" s="13" t="n">
        <v>0</v>
      </c>
      <c r="H7" s="12" t="inlineStr">
        <is>
          <t>Non</t>
        </is>
      </c>
    </row>
    <row r="8">
      <c r="A8" s="11" t="inlineStr">
        <is>
          <t>10/02/2026</t>
        </is>
      </c>
      <c r="B8" s="3" t="inlineStr">
        <is>
          <t>PC2026-005</t>
        </is>
      </c>
      <c r="C8" s="12" t="inlineStr">
        <is>
          <t>706000</t>
        </is>
      </c>
      <c r="D8" s="4">
        <f>IFERROR(VLOOKUP(C8,'Plan Comptable'!$A$4:$B$13,2,0),"")</f>
        <v/>
      </c>
      <c r="E8" s="3" t="inlineStr">
        <is>
          <t>Vente</t>
        </is>
      </c>
      <c r="F8" s="13" t="n">
        <v>0</v>
      </c>
      <c r="G8" s="13" t="n">
        <v>3500</v>
      </c>
      <c r="H8" s="12" t="inlineStr">
        <is>
          <t>Non</t>
        </is>
      </c>
    </row>
    <row r="9">
      <c r="A9" s="14" t="inlineStr">
        <is>
          <t>12/02/2026</t>
        </is>
      </c>
      <c r="B9" s="6" t="inlineStr">
        <is>
          <t>PC2026-006</t>
        </is>
      </c>
      <c r="C9" s="12" t="inlineStr">
        <is>
          <t>613000</t>
        </is>
      </c>
      <c r="D9" s="7">
        <f>IFERROR(VLOOKUP(C9,'Plan Comptable'!$A$4:$B$13,2,0),"")</f>
        <v/>
      </c>
      <c r="E9" s="6" t="inlineStr">
        <is>
          <t>Achat</t>
        </is>
      </c>
      <c r="F9" s="13" t="n">
        <v>720</v>
      </c>
      <c r="G9" s="13" t="n">
        <v>0</v>
      </c>
      <c r="H9" s="12" t="inlineStr">
        <is>
          <t>Non</t>
        </is>
      </c>
    </row>
    <row r="10">
      <c r="A10" s="11" t="inlineStr">
        <is>
          <t>18/03/2026</t>
        </is>
      </c>
      <c r="B10" s="3" t="inlineStr">
        <is>
          <t>PC2026-007</t>
        </is>
      </c>
      <c r="C10" s="12" t="inlineStr">
        <is>
          <t>616000</t>
        </is>
      </c>
      <c r="D10" s="4">
        <f>IFERROR(VLOOKUP(C10,'Plan Comptable'!$A$4:$B$13,2,0),"")</f>
        <v/>
      </c>
      <c r="E10" s="3" t="inlineStr">
        <is>
          <t>Banque</t>
        </is>
      </c>
      <c r="F10" s="13" t="n">
        <v>1450</v>
      </c>
      <c r="G10" s="13" t="n">
        <v>0</v>
      </c>
      <c r="H10" s="12" t="inlineStr">
        <is>
          <t>Non</t>
        </is>
      </c>
    </row>
    <row r="11">
      <c r="A11" s="14" t="inlineStr">
        <is>
          <t>25/03/2026</t>
        </is>
      </c>
      <c r="B11" s="6" t="inlineStr">
        <is>
          <t>PC2026-008</t>
        </is>
      </c>
      <c r="C11" s="12" t="inlineStr">
        <is>
          <t>661000</t>
        </is>
      </c>
      <c r="D11" s="7">
        <f>IFERROR(VLOOKUP(C11,'Plan Comptable'!$A$4:$B$13,2,0),"")</f>
        <v/>
      </c>
      <c r="E11" s="6" t="inlineStr">
        <is>
          <t>Banque</t>
        </is>
      </c>
      <c r="F11" s="13" t="n">
        <v>820</v>
      </c>
      <c r="G11" s="13" t="n">
        <v>0</v>
      </c>
      <c r="H11" s="12" t="inlineStr">
        <is>
          <t>Non</t>
        </is>
      </c>
    </row>
    <row r="12">
      <c r="A12" s="11" t="inlineStr">
        <is>
          <t>02/04/2026</t>
        </is>
      </c>
      <c r="B12" s="3" t="inlineStr">
        <is>
          <t>PC2026-009</t>
        </is>
      </c>
      <c r="C12" s="12" t="inlineStr">
        <is>
          <t>706000</t>
        </is>
      </c>
      <c r="D12" s="4">
        <f>IFERROR(VLOOKUP(C12,'Plan Comptable'!$A$4:$B$13,2,0),"")</f>
        <v/>
      </c>
      <c r="E12" s="3" t="inlineStr">
        <is>
          <t>Vente</t>
        </is>
      </c>
      <c r="F12" s="13" t="n">
        <v>0</v>
      </c>
      <c r="G12" s="13" t="n">
        <v>3500</v>
      </c>
      <c r="H12" s="12" t="inlineStr">
        <is>
          <t>Non</t>
        </is>
      </c>
    </row>
    <row r="13">
      <c r="A13" s="14" t="inlineStr">
        <is>
          <t>15/04/2026</t>
        </is>
      </c>
      <c r="B13" s="6" t="inlineStr">
        <is>
          <t>PC2026-010</t>
        </is>
      </c>
      <c r="C13" s="12" t="inlineStr">
        <is>
          <t>401000</t>
        </is>
      </c>
      <c r="D13" s="7">
        <f>IFERROR(VLOOKUP(C13,'Plan Comptable'!$A$4:$B$13,2,0),"")</f>
        <v/>
      </c>
      <c r="E13" s="6" t="inlineStr">
        <is>
          <t>Achat</t>
        </is>
      </c>
      <c r="F13" s="13" t="n">
        <v>0</v>
      </c>
      <c r="G13" s="13" t="n">
        <v>3200</v>
      </c>
      <c r="H13" s="12" t="inlineStr">
        <is>
          <t>Non</t>
        </is>
      </c>
    </row>
    <row r="14">
      <c r="A14" s="9" t="inlineStr">
        <is>
          <t>TOTAUX</t>
        </is>
      </c>
      <c r="B14" s="9" t="n"/>
      <c r="C14" s="9" t="n"/>
      <c r="D14" s="9" t="n"/>
      <c r="E14" s="9" t="n"/>
      <c r="F14" s="10">
        <f>SUM(F4:F13)</f>
        <v/>
      </c>
      <c r="G14" s="10">
        <f>SUM(G4:G13)</f>
        <v/>
      </c>
      <c r="H14" s="9">
        <f>IF(F14=G14,"Équilibré","Écart")</f>
        <v/>
      </c>
    </row>
  </sheetData>
  <mergeCells count="2">
    <mergeCell ref="A1:H1"/>
    <mergeCell ref="A14:E14"/>
  </mergeCells>
  <conditionalFormatting sqref="H4:H13">
    <cfRule type="expression" priority="1" dxfId="1" stopIfTrue="1">
      <formula>H4="Oui"</formula>
    </cfRule>
  </conditionalFormatting>
  <dataValidations count="2">
    <dataValidation sqref="H4:H13" showErrorMessage="1" showInputMessage="1" allowBlank="1" type="list">
      <formula1>"Oui,Non"</formula1>
    </dataValidation>
    <dataValidation sqref="E4:E13" showErrorMessage="1" showInputMessage="1" allowBlank="1" type="list">
      <formula1>"OD,Achat,Vente,Banque"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3" customWidth="1" min="3" max="3"/>
    <col width="12" customWidth="1" min="4" max="4"/>
    <col width="12" customWidth="1" min="5" max="5"/>
    <col width="12" customWidth="1" min="6" max="6"/>
  </cols>
  <sheetData>
    <row r="1" ht="28" customHeight="1">
      <c r="A1" s="1" t="inlineStr">
        <is>
          <t>TABLEAU DE BORD FINANCIER - SCI</t>
        </is>
      </c>
    </row>
    <row r="3">
      <c r="A3" s="15" t="inlineStr">
        <is>
          <t>INDICATEURS CLÉS</t>
        </is>
      </c>
    </row>
    <row r="4">
      <c r="A4" s="16" t="inlineStr">
        <is>
          <t>Total Actif</t>
        </is>
      </c>
      <c r="B4" s="17">
        <f>SUMIF('Plan Comptable'!D4:D13,"Actif",'Plan Comptable'!E4:E13)</f>
        <v/>
      </c>
    </row>
    <row r="5">
      <c r="A5" s="16" t="inlineStr">
        <is>
          <t>Total Passif</t>
        </is>
      </c>
      <c r="B5" s="17">
        <f>SUMIF('Plan Comptable'!D4:D13,"Passif",'Plan Comptable'!F4:F13)</f>
        <v/>
      </c>
    </row>
    <row r="6">
      <c r="A6" s="16" t="inlineStr">
        <is>
          <t>Total Charges</t>
        </is>
      </c>
      <c r="B6" s="17">
        <f>SUMIF('Plan Comptable'!D4:D13,"Charge",'Plan Comptable'!E4:E13)</f>
        <v/>
      </c>
    </row>
    <row r="7">
      <c r="A7" s="16" t="inlineStr">
        <is>
          <t>Total Produits</t>
        </is>
      </c>
      <c r="B7" s="17">
        <f>SUMIF('Plan Comptable'!D4:D13,"Produit",'Plan Comptable'!F4:F13)</f>
        <v/>
      </c>
    </row>
    <row r="8">
      <c r="A8" s="16" t="inlineStr">
        <is>
          <t>Résultat Net</t>
        </is>
      </c>
      <c r="B8" s="17">
        <f>B7-B6</f>
        <v/>
      </c>
    </row>
    <row r="9">
      <c r="A9" s="16" t="inlineStr">
        <is>
          <t>Trésorerie (Banque)</t>
        </is>
      </c>
      <c r="B9" s="17">
        <f>IFERROR(VLOOKUP("512000",'Plan Comptable'!$A$4:$G$13,7,0),0)</f>
        <v/>
      </c>
    </row>
    <row r="12">
      <c r="A12" s="15" t="inlineStr">
        <is>
          <t>RÉPARTITION PAR CATÉGORIE</t>
        </is>
      </c>
    </row>
    <row r="13">
      <c r="A13" s="18" t="inlineStr">
        <is>
          <t>Catégorie</t>
        </is>
      </c>
      <c r="B13" s="18" t="inlineStr">
        <is>
          <t>Montant (€)</t>
        </is>
      </c>
    </row>
    <row r="14">
      <c r="A14" s="4" t="inlineStr">
        <is>
          <t>Actif</t>
        </is>
      </c>
      <c r="B14" s="5">
        <f>SUMIF('Plan Comptable'!D4:D13,"Actif",'Plan Comptable'!E4:E13)</f>
        <v/>
      </c>
    </row>
    <row r="15">
      <c r="A15" s="7" t="inlineStr">
        <is>
          <t>Passif</t>
        </is>
      </c>
      <c r="B15" s="8">
        <f>SUMIF('Plan Comptable'!D4:D13,"Passif",'Plan Comptable'!F4:F13)</f>
        <v/>
      </c>
    </row>
    <row r="16">
      <c r="A16" s="4" t="inlineStr">
        <is>
          <t>Charge</t>
        </is>
      </c>
      <c r="B16" s="5">
        <f>SUMIF('Plan Comptable'!D4:D13,"Charge",'Plan Comptable'!E4:E13)</f>
        <v/>
      </c>
    </row>
    <row r="17">
      <c r="A17" s="7" t="inlineStr">
        <is>
          <t>Produit</t>
        </is>
      </c>
      <c r="B17" s="8">
        <f>SUMIF('Plan Comptable'!D4:D13,"Produit",'Plan Comptable'!F4:F13)</f>
        <v/>
      </c>
    </row>
    <row r="20">
      <c r="A20" s="15" t="inlineStr">
        <is>
          <t>RÉPARTITION DES CHARGES</t>
        </is>
      </c>
    </row>
    <row r="21">
      <c r="A21" s="18" t="inlineStr">
        <is>
          <t>Compte</t>
        </is>
      </c>
      <c r="B21" s="18" t="inlineStr">
        <is>
          <t>Montant (€)</t>
        </is>
      </c>
    </row>
    <row r="22">
      <c r="A22" s="4">
        <f>'Plan Comptable'!B10</f>
        <v/>
      </c>
      <c r="B22" s="5">
        <f>'Plan Comptable'!E10</f>
        <v/>
      </c>
    </row>
    <row r="23">
      <c r="A23" s="7">
        <f>'Plan Comptable'!B11</f>
        <v/>
      </c>
      <c r="B23" s="8">
        <f>'Plan Comptable'!E11</f>
        <v/>
      </c>
    </row>
    <row r="24">
      <c r="A24" s="4">
        <f>'Plan Comptable'!B12</f>
        <v/>
      </c>
      <c r="B24" s="5">
        <f>'Plan Comptable'!E12</f>
        <v/>
      </c>
    </row>
  </sheetData>
  <mergeCells count="4">
    <mergeCell ref="A1:F1"/>
    <mergeCell ref="A3:B3"/>
    <mergeCell ref="A12:B12"/>
    <mergeCell ref="A20:B20"/>
  </mergeCells>
  <conditionalFormatting sqref="B8">
    <cfRule type="expression" priority="1" dxfId="1" stopIfTrue="1">
      <formula>B8&gt;0</formula>
    </cfRule>
    <cfRule type="expression" priority="2" dxfId="0" stopIfTrue="1">
      <formula>B8&lt;0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6" customWidth="1" min="1" max="1"/>
    <col width="80" customWidth="1" min="2" max="2"/>
  </cols>
  <sheetData>
    <row r="1" ht="28" customHeight="1">
      <c r="A1" s="1" t="inlineStr">
        <is>
          <t>MODE D'EMPLOI - PLAN COMPTABLE SCI</t>
        </is>
      </c>
    </row>
    <row r="3" ht="40" customHeight="1">
      <c r="A3" s="19" t="inlineStr">
        <is>
          <t>Objectif du classeur</t>
        </is>
      </c>
      <c r="B3" s="20" t="inlineStr">
        <is>
          <t>Ce classeur permet de suivre la comptabilité d'une Société Civile Immobilière (SCI) : plan comptable, journal des écritures et tableau de bord financier.</t>
        </is>
      </c>
    </row>
    <row r="4" ht="40" customHeight="1">
      <c r="A4" s="19" t="inlineStr">
        <is>
          <t>Feuille 'Plan Comptable'</t>
        </is>
      </c>
      <c r="B4" s="20" t="inlineStr">
        <is>
          <t>Liste des comptes utilisés par la SCI (classe 1 à 7). Renseignez le débit ou le crédit de chaque compte ; le solde et le statut se calculent automatiquement.</t>
        </is>
      </c>
    </row>
    <row r="5" ht="40" customHeight="1">
      <c r="A5" s="19" t="inlineStr">
        <is>
          <t>Feuille 'Écritures Comptables'</t>
        </is>
      </c>
      <c r="B5" s="20" t="inlineStr">
        <is>
          <t>Journal des mouvements comptables. Saisissez le N° de compte : le libellé se remplit automatiquement via VLOOKUP depuis le Plan Comptable. Les colonnes jaunes sont à compléter.</t>
        </is>
      </c>
    </row>
    <row r="6" ht="40" customHeight="1">
      <c r="A6" s="19" t="inlineStr">
        <is>
          <t>Colonne Lettré</t>
        </is>
      </c>
      <c r="B6" s="20" t="inlineStr">
        <is>
          <t>Indique si l'écriture a été rapprochée bancairement (liste déroulante Oui/Non).</t>
        </is>
      </c>
    </row>
    <row r="7" ht="40" customHeight="1">
      <c r="A7" s="19" t="inlineStr">
        <is>
          <t>Feuille 'Tableau de Bord'</t>
        </is>
      </c>
      <c r="B7" s="20" t="inlineStr">
        <is>
          <t>Synthèse automatique : total actif, total passif, charges, produits, résultat net et trésorerie, avec graphiques de répartition.</t>
        </is>
      </c>
    </row>
    <row r="8" ht="40" customHeight="1">
      <c r="A8" s="19" t="inlineStr">
        <is>
          <t>Résultat Net</t>
        </is>
      </c>
      <c r="B8" s="20" t="inlineStr">
        <is>
          <t>Calculé automatiquement : Total Produits - Total Charges. Une valeur positive (verte) indique un bénéfice, négative (rouge) un déficit.</t>
        </is>
      </c>
    </row>
    <row r="9" ht="40" customHeight="1">
      <c r="A9" s="19" t="inlineStr">
        <is>
          <t>Mise à jour</t>
        </is>
      </c>
      <c r="B9" s="20" t="inlineStr">
        <is>
          <t>Toute modification dans 'Plan Comptable' ou 'Écritures Comptables' met à jour automatiquement le Tableau de Bord.</t>
        </is>
      </c>
    </row>
    <row r="10" ht="40" customHeight="1">
      <c r="A10" s="19" t="inlineStr">
        <is>
          <t>Bonnes pratiques</t>
        </is>
      </c>
      <c r="B10" s="20" t="inlineStr">
        <is>
          <t>Conservez une numérotation de compte conforme au Plan Comptable Général (PCG) français adapté aux SCI.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2026-07-21T16:19:16Z</dcterms:created>
  <dcterms:modified xmlns:dcterms="http://purl.org/dc/terms/" xmlns:xsi="http://www.w3.org/2001/XMLSchema-instance" xsi:type="dcterms:W3CDTF">2026-07-21T16:19:16Z</dcterms:modified>
</cp:coreProperties>
</file>