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rand Livre" sheetId="1" state="visible" r:id="rId1"/>
    <sheet xmlns:r="http://schemas.openxmlformats.org/officeDocument/2006/relationships" name="Plan Comptable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Mode d'emplo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JJ/MM/AAAA"/>
    <numFmt numFmtId="165" formatCode="#\ ##0,00\ &quot;€&quot;"/>
  </numFmts>
  <fonts count="6">
    <font>
      <name val="Calibri"/>
      <family val="2"/>
      <color theme="1"/>
      <sz val="11"/>
      <scheme val="minor"/>
    </font>
    <font>
      <name val="Calibri"/>
      <b val="1"/>
      <color rgb="00E11D48"/>
      <sz val="16"/>
    </font>
    <font>
      <name val="Calibri"/>
      <b val="1"/>
      <color rgb="00FFFFFF"/>
      <sz val="11"/>
    </font>
    <font>
      <name val="Calibri"/>
      <color rgb="001F2937"/>
      <sz val="10"/>
    </font>
    <font>
      <name val="Calibri"/>
      <b val="1"/>
      <color rgb="001F2937"/>
      <sz val="10"/>
    </font>
    <font>
      <b val="1"/>
      <color rgb="0016A34A"/>
      <sz val="11"/>
    </font>
  </fonts>
  <fills count="8">
    <fill>
      <patternFill/>
    </fill>
    <fill>
      <patternFill patternType="gray125"/>
    </fill>
    <fill>
      <patternFill patternType="solid">
        <fgColor rgb="00E11D48"/>
      </patternFill>
    </fill>
    <fill>
      <patternFill patternType="solid">
        <fgColor rgb="00FDF0F3"/>
      </patternFill>
    </fill>
    <fill>
      <patternFill patternType="solid">
        <fgColor rgb="00FFFFFF"/>
      </patternFill>
    </fill>
    <fill>
      <patternFill patternType="solid">
        <fgColor rgb="000891B2"/>
      </patternFill>
    </fill>
    <fill>
      <patternFill patternType="solid">
        <fgColor rgb="00FFFBEB"/>
      </patternFill>
    </fill>
    <fill>
      <patternFill patternType="solid">
        <fgColor rgb="00BE123C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/>
    </xf>
    <xf numFmtId="165" fontId="3" fillId="3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/>
    </xf>
    <xf numFmtId="165" fontId="3" fillId="4" borderId="1" applyAlignment="1" pivotButton="0" quotePrefix="0" xfId="0">
      <alignment horizontal="right" vertical="center"/>
    </xf>
    <xf numFmtId="0" fontId="2" fillId="5" borderId="1" pivotButton="0" quotePrefix="0" xfId="0"/>
    <xf numFmtId="165" fontId="2" fillId="5" borderId="1" applyAlignment="1" pivotButton="0" quotePrefix="0" xfId="0">
      <alignment horizontal="right" vertical="center"/>
    </xf>
    <xf numFmtId="0" fontId="4" fillId="0" borderId="0" pivotButton="0" quotePrefix="0" xfId="0"/>
    <xf numFmtId="0" fontId="4" fillId="0" borderId="0" applyAlignment="1" pivotButton="0" quotePrefix="0" xfId="0">
      <alignment horizontal="center" vertical="center" wrapText="1"/>
    </xf>
    <xf numFmtId="0" fontId="1" fillId="0" borderId="0" pivotButton="0" quotePrefix="0" xfId="0"/>
    <xf numFmtId="0" fontId="4" fillId="3" borderId="1" applyAlignment="1" pivotButton="0" quotePrefix="0" xfId="0">
      <alignment horizontal="left" vertical="center"/>
    </xf>
    <xf numFmtId="165" fontId="5" fillId="6" borderId="1" applyAlignment="1" pivotButton="0" quotePrefix="0" xfId="0">
      <alignment horizontal="right" vertical="center"/>
    </xf>
    <xf numFmtId="0" fontId="5" fillId="6" borderId="1" applyAlignment="1" pivotButton="0" quotePrefix="0" xfId="0">
      <alignment horizontal="right" vertical="center"/>
    </xf>
    <xf numFmtId="0" fontId="2" fillId="7" borderId="0" pivotButton="0" quotePrefix="0" xfId="0"/>
    <xf numFmtId="0" fontId="0" fillId="7" borderId="0" pivotButton="0" quotePrefix="0" xfId="0"/>
    <xf numFmtId="0" fontId="4" fillId="3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color rgb="009CA3AF"/>
      </font>
    </dxf>
    <dxf>
      <font>
        <b val="1"/>
        <color rgb="00FFFFFF"/>
      </font>
      <fill>
        <patternFill patternType="solid">
          <fgColor rgb="00DC262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Débit / Crédit par Compte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'Tableau de Bord'!C9</f>
            </strRef>
          </tx>
          <spPr>
            <a:solidFill xmlns:a="http://schemas.openxmlformats.org/drawingml/2006/main">
              <a:srgbClr val="0891B2"/>
            </a:solidFill>
            <a:ln xmlns:a="http://schemas.openxmlformats.org/drawingml/2006/main">
              <a:prstDash val="solid"/>
            </a:ln>
          </spPr>
          <cat>
            <numRef>
              <f>'Tableau de Bord'!$A$10:$A$18</f>
            </numRef>
          </cat>
          <val>
            <numRef>
              <f>'Tableau de Bord'!$C$10:$C$18</f>
            </numRef>
          </val>
        </ser>
        <ser>
          <idx val="1"/>
          <order val="1"/>
          <tx>
            <strRef>
              <f>'Tableau de Bord'!D9</f>
            </strRef>
          </tx>
          <spPr>
            <a:solidFill xmlns:a="http://schemas.openxmlformats.org/drawingml/2006/main">
              <a:srgbClr val="E11D48"/>
            </a:solidFill>
            <a:ln xmlns:a="http://schemas.openxmlformats.org/drawingml/2006/main">
              <a:prstDash val="solid"/>
            </a:ln>
          </spPr>
          <cat>
            <numRef>
              <f>'Tableau de Bord'!$A$10:$A$18</f>
            </numRef>
          </cat>
          <val>
            <numRef>
              <f>'Tableau de Bord'!$D$10:$D$18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Compte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écritures par Journal</a:t>
            </a:r>
          </a:p>
        </rich>
      </tx>
    </title>
    <plotArea>
      <pieChart>
        <varyColors val="1"/>
        <ser>
          <idx val="0"/>
          <order val="0"/>
          <tx>
            <strRef>
              <f>'Tableau de Bord'!B22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'Tableau de Bord'!$A$23:$A$26</f>
            </numRef>
          </cat>
          <val>
            <numRef>
              <f>'Tableau de Bord'!$B$23:$B$26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5</col>
      <colOff>0</colOff>
      <row>2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21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1" customWidth="1" min="3" max="3"/>
    <col width="30" customWidth="1" min="4" max="4"/>
    <col width="9" customWidth="1" min="5" max="5"/>
    <col width="34" customWidth="1" min="6" max="6"/>
    <col width="13" customWidth="1" min="7" max="7"/>
    <col width="14" customWidth="1" min="8" max="8"/>
    <col width="14" customWidth="1" min="9" max="9"/>
    <col width="15" customWidth="1" min="10" max="10"/>
  </cols>
  <sheetData>
    <row r="1" ht="26" customHeight="1">
      <c r="A1" s="1" t="inlineStr">
        <is>
          <t>GRAND LIVRE COMPTABLE — EXERCICE 2026</t>
        </is>
      </c>
    </row>
    <row r="3" ht="32" customHeight="1">
      <c r="A3" s="2" t="inlineStr">
        <is>
          <t>N° Écriture</t>
        </is>
      </c>
      <c r="B3" s="2" t="inlineStr">
        <is>
          <t>Date</t>
        </is>
      </c>
      <c r="C3" s="2" t="inlineStr">
        <is>
          <t>N° Compte</t>
        </is>
      </c>
      <c r="D3" s="2" t="inlineStr">
        <is>
          <t>Libellé Compte</t>
        </is>
      </c>
      <c r="E3" s="2" t="inlineStr">
        <is>
          <t>Journal</t>
        </is>
      </c>
      <c r="F3" s="2" t="inlineStr">
        <is>
          <t>Libellé Opération</t>
        </is>
      </c>
      <c r="G3" s="2" t="inlineStr">
        <is>
          <t>Pièce Justif.</t>
        </is>
      </c>
      <c r="H3" s="2" t="inlineStr">
        <is>
          <t>Débit</t>
        </is>
      </c>
      <c r="I3" s="2" t="inlineStr">
        <is>
          <t>Crédit</t>
        </is>
      </c>
      <c r="J3" s="2" t="inlineStr">
        <is>
          <t>Solde Cumulé</t>
        </is>
      </c>
    </row>
    <row r="4">
      <c r="A4" s="3" t="inlineStr">
        <is>
          <t>EC001</t>
        </is>
      </c>
      <c r="B4" s="4" t="inlineStr">
        <is>
          <t>05/01/2026</t>
        </is>
      </c>
      <c r="C4" s="3" t="n">
        <v>707000</v>
      </c>
      <c r="D4" s="5">
        <f>IFERROR(VLOOKUP(C4,'Plan Comptable'!$A$4:$B$13,2,0),"")</f>
        <v/>
      </c>
      <c r="E4" s="3" t="inlineStr">
        <is>
          <t>VE</t>
        </is>
      </c>
      <c r="F4" s="5" t="inlineStr">
        <is>
          <t>Vente de marchandises client Dupont</t>
        </is>
      </c>
      <c r="G4" s="5" t="inlineStr">
        <is>
          <t>FAC-2601</t>
        </is>
      </c>
      <c r="H4" s="6" t="n">
        <v>0</v>
      </c>
      <c r="I4" s="6" t="n">
        <v>3200</v>
      </c>
      <c r="J4" s="6">
        <f>H4-I4</f>
        <v/>
      </c>
    </row>
    <row r="5">
      <c r="A5" s="7" t="inlineStr">
        <is>
          <t>EC002</t>
        </is>
      </c>
      <c r="B5" s="8" t="inlineStr">
        <is>
          <t>08/01/2026</t>
        </is>
      </c>
      <c r="C5" s="7" t="n">
        <v>601000</v>
      </c>
      <c r="D5" s="9">
        <f>IFERROR(VLOOKUP(C5,'Plan Comptable'!$A$4:$B$13,2,0),"")</f>
        <v/>
      </c>
      <c r="E5" s="7" t="inlineStr">
        <is>
          <t>AC</t>
        </is>
      </c>
      <c r="F5" s="9" t="inlineStr">
        <is>
          <t>Achat matières premières fournisseur A</t>
        </is>
      </c>
      <c r="G5" s="9" t="inlineStr">
        <is>
          <t>FAC-3011</t>
        </is>
      </c>
      <c r="H5" s="10" t="n">
        <v>1450</v>
      </c>
      <c r="I5" s="10" t="n">
        <v>0</v>
      </c>
      <c r="J5" s="10">
        <f>J4+H5-I5</f>
        <v/>
      </c>
    </row>
    <row r="6">
      <c r="A6" s="3" t="inlineStr">
        <is>
          <t>EC003</t>
        </is>
      </c>
      <c r="B6" s="4" t="inlineStr">
        <is>
          <t>12/01/2026</t>
        </is>
      </c>
      <c r="C6" s="3" t="n">
        <v>613000</v>
      </c>
      <c r="D6" s="5">
        <f>IFERROR(VLOOKUP(C6,'Plan Comptable'!$A$4:$B$13,2,0),"")</f>
        <v/>
      </c>
      <c r="E6" s="3" t="inlineStr">
        <is>
          <t>AC</t>
        </is>
      </c>
      <c r="F6" s="5" t="inlineStr">
        <is>
          <t>Loyer local commercial janvier</t>
        </is>
      </c>
      <c r="G6" s="5" t="inlineStr">
        <is>
          <t>FAC-3012</t>
        </is>
      </c>
      <c r="H6" s="6" t="n">
        <v>980</v>
      </c>
      <c r="I6" s="6" t="n">
        <v>0</v>
      </c>
      <c r="J6" s="6">
        <f>J5+H6-I6</f>
        <v/>
      </c>
    </row>
    <row r="7">
      <c r="A7" s="7" t="inlineStr">
        <is>
          <t>EC004</t>
        </is>
      </c>
      <c r="B7" s="8" t="inlineStr">
        <is>
          <t>15/01/2026</t>
        </is>
      </c>
      <c r="C7" s="7" t="n">
        <v>706000</v>
      </c>
      <c r="D7" s="9">
        <f>IFERROR(VLOOKUP(C7,'Plan Comptable'!$A$4:$B$13,2,0),"")</f>
        <v/>
      </c>
      <c r="E7" s="7" t="inlineStr">
        <is>
          <t>VE</t>
        </is>
      </c>
      <c r="F7" s="9" t="inlineStr">
        <is>
          <t>Prestation de service client Martin</t>
        </is>
      </c>
      <c r="G7" s="9" t="inlineStr">
        <is>
          <t>FAC-2602</t>
        </is>
      </c>
      <c r="H7" s="10" t="n">
        <v>0</v>
      </c>
      <c r="I7" s="10" t="n">
        <v>2100</v>
      </c>
      <c r="J7" s="10">
        <f>J6+H7-I7</f>
        <v/>
      </c>
    </row>
    <row r="8">
      <c r="A8" s="3" t="inlineStr">
        <is>
          <t>EC005</t>
        </is>
      </c>
      <c r="B8" s="4" t="inlineStr">
        <is>
          <t>18/01/2026</t>
        </is>
      </c>
      <c r="C8" s="3" t="n">
        <v>622600</v>
      </c>
      <c r="D8" s="5">
        <f>IFERROR(VLOOKUP(C8,'Plan Comptable'!$A$4:$B$13,2,0),"")</f>
        <v/>
      </c>
      <c r="E8" s="3" t="inlineStr">
        <is>
          <t>OD</t>
        </is>
      </c>
      <c r="F8" s="5" t="inlineStr">
        <is>
          <t>Honoraires expert-comptable</t>
        </is>
      </c>
      <c r="G8" s="5" t="inlineStr">
        <is>
          <t>FAC-3013</t>
        </is>
      </c>
      <c r="H8" s="6" t="n">
        <v>650</v>
      </c>
      <c r="I8" s="6" t="n">
        <v>0</v>
      </c>
      <c r="J8" s="6">
        <f>J7+H8-I8</f>
        <v/>
      </c>
    </row>
    <row r="9">
      <c r="A9" s="7" t="inlineStr">
        <is>
          <t>EC006</t>
        </is>
      </c>
      <c r="B9" s="8" t="inlineStr">
        <is>
          <t>20/01/2026</t>
        </is>
      </c>
      <c r="C9" s="7" t="n">
        <v>641000</v>
      </c>
      <c r="D9" s="9">
        <f>IFERROR(VLOOKUP(C9,'Plan Comptable'!$A$4:$B$13,2,0),"")</f>
        <v/>
      </c>
      <c r="E9" s="7" t="inlineStr">
        <is>
          <t>OD</t>
        </is>
      </c>
      <c r="F9" s="9" t="inlineStr">
        <is>
          <t>Salaires équipe janvier</t>
        </is>
      </c>
      <c r="G9" s="9" t="inlineStr">
        <is>
          <t>VIR-4001</t>
        </is>
      </c>
      <c r="H9" s="10" t="n">
        <v>5200</v>
      </c>
      <c r="I9" s="10" t="n">
        <v>0</v>
      </c>
      <c r="J9" s="10">
        <f>J8+H9-I9</f>
        <v/>
      </c>
    </row>
    <row r="10">
      <c r="A10" s="3" t="inlineStr">
        <is>
          <t>EC007</t>
        </is>
      </c>
      <c r="B10" s="4" t="inlineStr">
        <is>
          <t>22/01/2026</t>
        </is>
      </c>
      <c r="C10" s="3" t="n">
        <v>645100</v>
      </c>
      <c r="D10" s="5">
        <f>IFERROR(VLOOKUP(C10,'Plan Comptable'!$A$4:$B$13,2,0),"")</f>
        <v/>
      </c>
      <c r="E10" s="3" t="inlineStr">
        <is>
          <t>OD</t>
        </is>
      </c>
      <c r="F10" s="5" t="inlineStr">
        <is>
          <t>Charges sociales URSSAF janvier</t>
        </is>
      </c>
      <c r="G10" s="5" t="inlineStr">
        <is>
          <t>VIR-4002</t>
        </is>
      </c>
      <c r="H10" s="6" t="n">
        <v>1850</v>
      </c>
      <c r="I10" s="6" t="n">
        <v>0</v>
      </c>
      <c r="J10" s="6">
        <f>J9+H10-I10</f>
        <v/>
      </c>
    </row>
    <row r="11">
      <c r="A11" s="7" t="inlineStr">
        <is>
          <t>EC008</t>
        </is>
      </c>
      <c r="B11" s="8" t="inlineStr">
        <is>
          <t>25/01/2026</t>
        </is>
      </c>
      <c r="C11" s="7" t="n">
        <v>706000</v>
      </c>
      <c r="D11" s="9">
        <f>IFERROR(VLOOKUP(C11,'Plan Comptable'!$A$4:$B$13,2,0),"")</f>
        <v/>
      </c>
      <c r="E11" s="7" t="inlineStr">
        <is>
          <t>VE</t>
        </is>
      </c>
      <c r="F11" s="9" t="inlineStr">
        <is>
          <t>Prestation de service client Bernard</t>
        </is>
      </c>
      <c r="G11" s="9" t="inlineStr">
        <is>
          <t>FAC-2603</t>
        </is>
      </c>
      <c r="H11" s="10" t="n">
        <v>0</v>
      </c>
      <c r="I11" s="10" t="n">
        <v>1750</v>
      </c>
      <c r="J11" s="10">
        <f>J10+H11-I11</f>
        <v/>
      </c>
    </row>
    <row r="12">
      <c r="A12" s="3" t="inlineStr">
        <is>
          <t>EC009</t>
        </is>
      </c>
      <c r="B12" s="4" t="inlineStr">
        <is>
          <t>28/01/2026</t>
        </is>
      </c>
      <c r="C12" s="3" t="n">
        <v>512000</v>
      </c>
      <c r="D12" s="5">
        <f>IFERROR(VLOOKUP(C12,'Plan Comptable'!$A$4:$B$13,2,0),"")</f>
        <v/>
      </c>
      <c r="E12" s="3" t="inlineStr">
        <is>
          <t>BQ</t>
        </is>
      </c>
      <c r="F12" s="5" t="inlineStr">
        <is>
          <t>Encaissement chèque client Dupont</t>
        </is>
      </c>
      <c r="G12" s="5" t="inlineStr">
        <is>
          <t>REL-5001</t>
        </is>
      </c>
      <c r="H12" s="6" t="n">
        <v>0</v>
      </c>
      <c r="I12" s="6" t="n">
        <v>3200</v>
      </c>
      <c r="J12" s="6">
        <f>J11+H12-I12</f>
        <v/>
      </c>
    </row>
    <row r="13">
      <c r="A13" s="7" t="inlineStr">
        <is>
          <t>EC010</t>
        </is>
      </c>
      <c r="B13" s="8" t="inlineStr">
        <is>
          <t>30/01/2026</t>
        </is>
      </c>
      <c r="C13" s="7" t="n">
        <v>606300</v>
      </c>
      <c r="D13" s="9">
        <f>IFERROR(VLOOKUP(C13,'Plan Comptable'!$A$4:$B$13,2,0),"")</f>
        <v/>
      </c>
      <c r="E13" s="7" t="inlineStr">
        <is>
          <t>AC</t>
        </is>
      </c>
      <c r="F13" s="9" t="inlineStr">
        <is>
          <t>Fournitures d'entretien bureau</t>
        </is>
      </c>
      <c r="G13" s="9" t="inlineStr">
        <is>
          <t>FAC-3014</t>
        </is>
      </c>
      <c r="H13" s="10" t="n">
        <v>320</v>
      </c>
      <c r="I13" s="10" t="n">
        <v>0</v>
      </c>
      <c r="J13" s="10">
        <f>J12+H13-I13</f>
        <v/>
      </c>
    </row>
    <row r="14">
      <c r="A14" s="11" t="n"/>
      <c r="B14" s="11" t="n"/>
      <c r="C14" s="11" t="n"/>
      <c r="D14" s="11" t="n"/>
      <c r="E14" s="11" t="n"/>
      <c r="F14" s="11" t="inlineStr">
        <is>
          <t>TOTAUX</t>
        </is>
      </c>
      <c r="G14" s="11" t="n"/>
      <c r="H14" s="12">
        <f>SUM(H4:H13)</f>
        <v/>
      </c>
      <c r="I14" s="12">
        <f>SUM(I4:I13)</f>
        <v/>
      </c>
      <c r="J14" s="12">
        <f>H14-I14</f>
        <v/>
      </c>
    </row>
    <row r="16">
      <c r="F16" s="13" t="inlineStr">
        <is>
          <t>Contrôle équilibre (Débit = Crédit) :</t>
        </is>
      </c>
      <c r="H16" s="14">
        <f>IF(H14=I14,"Équilibré","Écart")</f>
        <v/>
      </c>
    </row>
  </sheetData>
  <mergeCells count="1">
    <mergeCell ref="A1:J1"/>
  </mergeCells>
  <conditionalFormatting sqref="H4:I14">
    <cfRule type="expression" priority="1" dxfId="0">
      <formula>H4=0</formula>
    </cfRule>
  </conditionalFormatting>
  <conditionalFormatting sqref="H16">
    <cfRule type="expression" priority="2" dxfId="1">
      <formula>$H$16="Écart"</formula>
    </cfRule>
  </conditionalFormatting>
  <dataValidations count="1">
    <dataValidation sqref="E4:E13" showErrorMessage="1" showInputMessage="1" allowBlank="1" type="list">
      <formula1>"AC,VE,BQ,OD"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32" customWidth="1" min="2" max="2"/>
    <col width="12" customWidth="1" min="3" max="3"/>
    <col width="12" customWidth="1" min="4" max="4"/>
  </cols>
  <sheetData>
    <row r="1" ht="26" customHeight="1">
      <c r="A1" s="15" t="inlineStr">
        <is>
          <t>PLAN COMPTABLE DE RÉFÉRENCE</t>
        </is>
      </c>
    </row>
    <row r="3" ht="28" customHeight="1">
      <c r="A3" s="2" t="inlineStr">
        <is>
          <t>N° Compte</t>
        </is>
      </c>
      <c r="B3" s="2" t="inlineStr">
        <is>
          <t>Libellé Compte</t>
        </is>
      </c>
      <c r="C3" s="2" t="inlineStr">
        <is>
          <t>Classe</t>
        </is>
      </c>
      <c r="D3" s="2" t="inlineStr">
        <is>
          <t>Nature</t>
        </is>
      </c>
    </row>
    <row r="4">
      <c r="A4" s="3" t="n">
        <v>601000</v>
      </c>
      <c r="B4" s="5" t="inlineStr">
        <is>
          <t>Achats matières premières</t>
        </is>
      </c>
      <c r="C4" s="3" t="inlineStr">
        <is>
          <t>Classe 6</t>
        </is>
      </c>
      <c r="D4" s="3" t="inlineStr">
        <is>
          <t>Charge</t>
        </is>
      </c>
    </row>
    <row r="5">
      <c r="A5" s="7" t="n">
        <v>606300</v>
      </c>
      <c r="B5" s="9" t="inlineStr">
        <is>
          <t>Fournitures d'entretien</t>
        </is>
      </c>
      <c r="C5" s="7" t="inlineStr">
        <is>
          <t>Classe 6</t>
        </is>
      </c>
      <c r="D5" s="7" t="inlineStr">
        <is>
          <t>Charge</t>
        </is>
      </c>
    </row>
    <row r="6">
      <c r="A6" s="3" t="n">
        <v>613000</v>
      </c>
      <c r="B6" s="5" t="inlineStr">
        <is>
          <t>Locations</t>
        </is>
      </c>
      <c r="C6" s="3" t="inlineStr">
        <is>
          <t>Classe 6</t>
        </is>
      </c>
      <c r="D6" s="3" t="inlineStr">
        <is>
          <t>Charge</t>
        </is>
      </c>
    </row>
    <row r="7">
      <c r="A7" s="7" t="n">
        <v>622600</v>
      </c>
      <c r="B7" s="9" t="inlineStr">
        <is>
          <t>Honoraires</t>
        </is>
      </c>
      <c r="C7" s="7" t="inlineStr">
        <is>
          <t>Classe 6</t>
        </is>
      </c>
      <c r="D7" s="7" t="inlineStr">
        <is>
          <t>Charge</t>
        </is>
      </c>
    </row>
    <row r="8">
      <c r="A8" s="3" t="n">
        <v>625600</v>
      </c>
      <c r="B8" s="5" t="inlineStr">
        <is>
          <t>Missions et réceptions</t>
        </is>
      </c>
      <c r="C8" s="3" t="inlineStr">
        <is>
          <t>Classe 6</t>
        </is>
      </c>
      <c r="D8" s="3" t="inlineStr">
        <is>
          <t>Charge</t>
        </is>
      </c>
    </row>
    <row r="9">
      <c r="A9" s="7" t="n">
        <v>641000</v>
      </c>
      <c r="B9" s="9" t="inlineStr">
        <is>
          <t>Rémunérations du personnel</t>
        </is>
      </c>
      <c r="C9" s="7" t="inlineStr">
        <is>
          <t>Classe 6</t>
        </is>
      </c>
      <c r="D9" s="7" t="inlineStr">
        <is>
          <t>Charge</t>
        </is>
      </c>
    </row>
    <row r="10">
      <c r="A10" s="3" t="n">
        <v>645100</v>
      </c>
      <c r="B10" s="5" t="inlineStr">
        <is>
          <t>Charges sociales</t>
        </is>
      </c>
      <c r="C10" s="3" t="inlineStr">
        <is>
          <t>Classe 6</t>
        </is>
      </c>
      <c r="D10" s="3" t="inlineStr">
        <is>
          <t>Charge</t>
        </is>
      </c>
    </row>
    <row r="11">
      <c r="A11" s="7" t="n">
        <v>706000</v>
      </c>
      <c r="B11" s="9" t="inlineStr">
        <is>
          <t>Prestations de services</t>
        </is>
      </c>
      <c r="C11" s="7" t="inlineStr">
        <is>
          <t>Classe 7</t>
        </is>
      </c>
      <c r="D11" s="7" t="inlineStr">
        <is>
          <t>Produit</t>
        </is>
      </c>
    </row>
    <row r="12">
      <c r="A12" s="3" t="n">
        <v>707000</v>
      </c>
      <c r="B12" s="5" t="inlineStr">
        <is>
          <t>Ventes de marchandises</t>
        </is>
      </c>
      <c r="C12" s="3" t="inlineStr">
        <is>
          <t>Classe 7</t>
        </is>
      </c>
      <c r="D12" s="3" t="inlineStr">
        <is>
          <t>Produit</t>
        </is>
      </c>
    </row>
    <row r="13">
      <c r="A13" s="7" t="n">
        <v>512000</v>
      </c>
      <c r="B13" s="9" t="inlineStr">
        <is>
          <t>Banque</t>
        </is>
      </c>
      <c r="C13" s="7" t="inlineStr">
        <is>
          <t>Classe 5</t>
        </is>
      </c>
      <c r="D13" s="7" t="inlineStr">
        <is>
          <t>Actif</t>
        </is>
      </c>
    </row>
  </sheetData>
  <mergeCells count="1">
    <mergeCell ref="A1:D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2" customWidth="1" min="1" max="1"/>
    <col width="30" customWidth="1" min="2" max="2"/>
    <col width="14" customWidth="1" min="3" max="3"/>
    <col width="14" customWidth="1" min="4" max="4"/>
  </cols>
  <sheetData>
    <row r="1" ht="26" customHeight="1">
      <c r="A1" s="15" t="inlineStr">
        <is>
          <t>TABLEAU DE BORD COMPTABLE</t>
        </is>
      </c>
    </row>
    <row r="3">
      <c r="A3" s="16" t="inlineStr">
        <is>
          <t>Total Débit</t>
        </is>
      </c>
      <c r="B3" s="17">
        <f>'Grand Livre'!H14</f>
        <v/>
      </c>
    </row>
    <row r="4">
      <c r="A4" s="16" t="inlineStr">
        <is>
          <t>Total Crédit</t>
        </is>
      </c>
      <c r="B4" s="17">
        <f>'Grand Livre'!I14</f>
        <v/>
      </c>
    </row>
    <row r="5">
      <c r="A5" s="16" t="inlineStr">
        <is>
          <t>Solde Net</t>
        </is>
      </c>
      <c r="B5" s="17">
        <f>'Grand Livre'!H14-'Grand Livre'!I14</f>
        <v/>
      </c>
    </row>
    <row r="6">
      <c r="A6" s="16" t="inlineStr">
        <is>
          <t>Nombre d'écritures</t>
        </is>
      </c>
      <c r="B6" s="18">
        <f>COUNTA('Grand Livre'!A4:A13)</f>
        <v/>
      </c>
    </row>
    <row r="8">
      <c r="A8" s="19" t="inlineStr">
        <is>
          <t>RÉPARTITION PAR COMPTE</t>
        </is>
      </c>
      <c r="B8" s="20" t="n"/>
      <c r="C8" s="20" t="n"/>
      <c r="D8" s="20" t="n"/>
    </row>
    <row r="9">
      <c r="A9" s="2" t="inlineStr">
        <is>
          <t>N° Compte</t>
        </is>
      </c>
      <c r="B9" s="2" t="inlineStr">
        <is>
          <t>Libellé</t>
        </is>
      </c>
      <c r="C9" s="2" t="inlineStr">
        <is>
          <t>Total Débit</t>
        </is>
      </c>
      <c r="D9" s="2" t="inlineStr">
        <is>
          <t>Total Crédit</t>
        </is>
      </c>
    </row>
    <row r="10">
      <c r="A10" s="3" t="n">
        <v>512000</v>
      </c>
      <c r="B10" s="5">
        <f>IFERROR(VLOOKUP(A10,'Plan Comptable'!$A$4:$B$13,2,0),"")</f>
        <v/>
      </c>
      <c r="C10" s="6">
        <f>SUMIF('Grand Livre'!$C$4:$C$13,A10,'Grand Livre'!$H$4:$H$13)</f>
        <v/>
      </c>
      <c r="D10" s="6">
        <f>SUMIF('Grand Livre'!$C$4:$C$13,A10,'Grand Livre'!$I$4:$I$13)</f>
        <v/>
      </c>
    </row>
    <row r="11">
      <c r="A11" s="7" t="n">
        <v>601000</v>
      </c>
      <c r="B11" s="9">
        <f>IFERROR(VLOOKUP(A11,'Plan Comptable'!$A$4:$B$13,2,0),"")</f>
        <v/>
      </c>
      <c r="C11" s="10">
        <f>SUMIF('Grand Livre'!$C$4:$C$13,A11,'Grand Livre'!$H$4:$H$13)</f>
        <v/>
      </c>
      <c r="D11" s="10">
        <f>SUMIF('Grand Livre'!$C$4:$C$13,A11,'Grand Livre'!$I$4:$I$13)</f>
        <v/>
      </c>
    </row>
    <row r="12">
      <c r="A12" s="3" t="n">
        <v>606300</v>
      </c>
      <c r="B12" s="5">
        <f>IFERROR(VLOOKUP(A12,'Plan Comptable'!$A$4:$B$13,2,0),"")</f>
        <v/>
      </c>
      <c r="C12" s="6">
        <f>SUMIF('Grand Livre'!$C$4:$C$13,A12,'Grand Livre'!$H$4:$H$13)</f>
        <v/>
      </c>
      <c r="D12" s="6">
        <f>SUMIF('Grand Livre'!$C$4:$C$13,A12,'Grand Livre'!$I$4:$I$13)</f>
        <v/>
      </c>
    </row>
    <row r="13">
      <c r="A13" s="7" t="n">
        <v>613000</v>
      </c>
      <c r="B13" s="9">
        <f>IFERROR(VLOOKUP(A13,'Plan Comptable'!$A$4:$B$13,2,0),"")</f>
        <v/>
      </c>
      <c r="C13" s="10">
        <f>SUMIF('Grand Livre'!$C$4:$C$13,A13,'Grand Livre'!$H$4:$H$13)</f>
        <v/>
      </c>
      <c r="D13" s="10">
        <f>SUMIF('Grand Livre'!$C$4:$C$13,A13,'Grand Livre'!$I$4:$I$13)</f>
        <v/>
      </c>
    </row>
    <row r="14">
      <c r="A14" s="3" t="n">
        <v>622600</v>
      </c>
      <c r="B14" s="5">
        <f>IFERROR(VLOOKUP(A14,'Plan Comptable'!$A$4:$B$13,2,0),"")</f>
        <v/>
      </c>
      <c r="C14" s="6">
        <f>SUMIF('Grand Livre'!$C$4:$C$13,A14,'Grand Livre'!$H$4:$H$13)</f>
        <v/>
      </c>
      <c r="D14" s="6">
        <f>SUMIF('Grand Livre'!$C$4:$C$13,A14,'Grand Livre'!$I$4:$I$13)</f>
        <v/>
      </c>
    </row>
    <row r="15">
      <c r="A15" s="7" t="n">
        <v>641000</v>
      </c>
      <c r="B15" s="9">
        <f>IFERROR(VLOOKUP(A15,'Plan Comptable'!$A$4:$B$13,2,0),"")</f>
        <v/>
      </c>
      <c r="C15" s="10">
        <f>SUMIF('Grand Livre'!$C$4:$C$13,A15,'Grand Livre'!$H$4:$H$13)</f>
        <v/>
      </c>
      <c r="D15" s="10">
        <f>SUMIF('Grand Livre'!$C$4:$C$13,A15,'Grand Livre'!$I$4:$I$13)</f>
        <v/>
      </c>
    </row>
    <row r="16">
      <c r="A16" s="3" t="n">
        <v>645100</v>
      </c>
      <c r="B16" s="5">
        <f>IFERROR(VLOOKUP(A16,'Plan Comptable'!$A$4:$B$13,2,0),"")</f>
        <v/>
      </c>
      <c r="C16" s="6">
        <f>SUMIF('Grand Livre'!$C$4:$C$13,A16,'Grand Livre'!$H$4:$H$13)</f>
        <v/>
      </c>
      <c r="D16" s="6">
        <f>SUMIF('Grand Livre'!$C$4:$C$13,A16,'Grand Livre'!$I$4:$I$13)</f>
        <v/>
      </c>
    </row>
    <row r="17">
      <c r="A17" s="7" t="n">
        <v>706000</v>
      </c>
      <c r="B17" s="9">
        <f>IFERROR(VLOOKUP(A17,'Plan Comptable'!$A$4:$B$13,2,0),"")</f>
        <v/>
      </c>
      <c r="C17" s="10">
        <f>SUMIF('Grand Livre'!$C$4:$C$13,A17,'Grand Livre'!$H$4:$H$13)</f>
        <v/>
      </c>
      <c r="D17" s="10">
        <f>SUMIF('Grand Livre'!$C$4:$C$13,A17,'Grand Livre'!$I$4:$I$13)</f>
        <v/>
      </c>
    </row>
    <row r="18">
      <c r="A18" s="3" t="n">
        <v>707000</v>
      </c>
      <c r="B18" s="5">
        <f>IFERROR(VLOOKUP(A18,'Plan Comptable'!$A$4:$B$13,2,0),"")</f>
        <v/>
      </c>
      <c r="C18" s="6">
        <f>SUMIF('Grand Livre'!$C$4:$C$13,A18,'Grand Livre'!$H$4:$H$13)</f>
        <v/>
      </c>
      <c r="D18" s="6">
        <f>SUMIF('Grand Livre'!$C$4:$C$13,A18,'Grand Livre'!$I$4:$I$13)</f>
        <v/>
      </c>
    </row>
    <row r="21">
      <c r="A21" s="19" t="inlineStr">
        <is>
          <t>RÉPARTITION PAR JOURNAL</t>
        </is>
      </c>
    </row>
    <row r="22">
      <c r="A22" s="2" t="inlineStr">
        <is>
          <t>Journal</t>
        </is>
      </c>
      <c r="B22" s="2" t="inlineStr">
        <is>
          <t>Nb Écritures</t>
        </is>
      </c>
      <c r="C22" s="2" t="inlineStr">
        <is>
          <t>Total Débit</t>
        </is>
      </c>
      <c r="D22" s="2" t="inlineStr">
        <is>
          <t>Total Crédit</t>
        </is>
      </c>
    </row>
    <row r="23">
      <c r="A23" s="3" t="inlineStr">
        <is>
          <t>AC</t>
        </is>
      </c>
      <c r="B23" s="3">
        <f>COUNTIF('Grand Livre'!$E$4:$E$13,A23)</f>
        <v/>
      </c>
      <c r="C23" s="6">
        <f>SUMIF('Grand Livre'!$E$4:$E$13,A23,'Grand Livre'!$H$4:$H$13)</f>
        <v/>
      </c>
      <c r="D23" s="6">
        <f>SUMIF('Grand Livre'!$E$4:$E$13,A23,'Grand Livre'!$I$4:$I$13)</f>
        <v/>
      </c>
    </row>
    <row r="24">
      <c r="A24" s="7" t="inlineStr">
        <is>
          <t>VE</t>
        </is>
      </c>
      <c r="B24" s="7">
        <f>COUNTIF('Grand Livre'!$E$4:$E$13,A24)</f>
        <v/>
      </c>
      <c r="C24" s="10">
        <f>SUMIF('Grand Livre'!$E$4:$E$13,A24,'Grand Livre'!$H$4:$H$13)</f>
        <v/>
      </c>
      <c r="D24" s="10">
        <f>SUMIF('Grand Livre'!$E$4:$E$13,A24,'Grand Livre'!$I$4:$I$13)</f>
        <v/>
      </c>
    </row>
    <row r="25">
      <c r="A25" s="3" t="inlineStr">
        <is>
          <t>BQ</t>
        </is>
      </c>
      <c r="B25" s="3">
        <f>COUNTIF('Grand Livre'!$E$4:$E$13,A25)</f>
        <v/>
      </c>
      <c r="C25" s="6">
        <f>SUMIF('Grand Livre'!$E$4:$E$13,A25,'Grand Livre'!$H$4:$H$13)</f>
        <v/>
      </c>
      <c r="D25" s="6">
        <f>SUMIF('Grand Livre'!$E$4:$E$13,A25,'Grand Livre'!$I$4:$I$13)</f>
        <v/>
      </c>
    </row>
    <row r="26">
      <c r="A26" s="7" t="inlineStr">
        <is>
          <t>OD</t>
        </is>
      </c>
      <c r="B26" s="7">
        <f>COUNTIF('Grand Livre'!$E$4:$E$13,A26)</f>
        <v/>
      </c>
      <c r="C26" s="10">
        <f>SUMIF('Grand Livre'!$E$4:$E$13,A26,'Grand Livre'!$H$4:$H$13)</f>
        <v/>
      </c>
      <c r="D26" s="10">
        <f>SUMIF('Grand Livre'!$E$4:$E$13,A26,'Grand Livre'!$I$4:$I$13)</f>
        <v/>
      </c>
    </row>
  </sheetData>
  <mergeCells count="3">
    <mergeCell ref="A1:F1"/>
    <mergeCell ref="A8:D8"/>
    <mergeCell ref="A21:D2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 ht="26" customHeight="1">
      <c r="A1" s="15" t="inlineStr">
        <is>
          <t>MODE D'EMPLOI — GRAND LIVRE COMPTABLE</t>
        </is>
      </c>
    </row>
    <row r="3" ht="24" customHeight="1">
      <c r="A3" s="2" t="inlineStr">
        <is>
          <t>Rubrique</t>
        </is>
      </c>
      <c r="B3" s="2" t="inlineStr">
        <is>
          <t>Explication</t>
        </is>
      </c>
    </row>
    <row r="4" ht="32" customHeight="1">
      <c r="A4" s="21" t="inlineStr">
        <is>
          <t>Objectif du classeur</t>
        </is>
      </c>
      <c r="B4" s="22" t="inlineStr">
        <is>
          <t>Ce classeur permet de tenir le grand livre comptable d'une entreprise et d'en suivre les indicateurs clés.</t>
        </is>
      </c>
    </row>
    <row r="5" ht="32" customHeight="1">
      <c r="A5" s="23" t="inlineStr">
        <is>
          <t>Feuille 'Grand Livre'</t>
        </is>
      </c>
      <c r="B5" s="24" t="inlineStr">
        <is>
          <t>Enregistrer chaque écriture comptable : compte, journal, libellé, débit, crédit. Le solde cumulé et le contrôle d'équilibre se calculent automatiquement.</t>
        </is>
      </c>
    </row>
    <row r="6" ht="32" customHeight="1">
      <c r="A6" s="21" t="inlineStr">
        <is>
          <t>Colonne N° Compte</t>
        </is>
      </c>
      <c r="B6" s="22" t="inlineStr">
        <is>
          <t>Saisir le numéro de compte du Plan Comptable Général. Le libellé se remplit automatiquement via une formule VLOOKUP.</t>
        </is>
      </c>
    </row>
    <row r="7" ht="32" customHeight="1">
      <c r="A7" s="23" t="inlineStr">
        <is>
          <t>Colonne Journal</t>
        </is>
      </c>
      <c r="B7" s="24" t="inlineStr">
        <is>
          <t>Utiliser la liste déroulante (AC=Achats, VE=Ventes, BQ=Banque, OD=Opérations diverses).</t>
        </is>
      </c>
    </row>
    <row r="8" ht="32" customHeight="1">
      <c r="A8" s="21" t="inlineStr">
        <is>
          <t>Contrôle d'équilibre</t>
        </is>
      </c>
      <c r="B8" s="22" t="inlineStr">
        <is>
          <t>En bas du tableau, une formule vérifie que le total Débit est égal au total Crédit.</t>
        </is>
      </c>
    </row>
    <row r="9" ht="32" customHeight="1">
      <c r="A9" s="23" t="inlineStr">
        <is>
          <t>Feuille 'Plan Comptable'</t>
        </is>
      </c>
      <c r="B9" s="24" t="inlineStr">
        <is>
          <t>Référentiel des comptes utilisés : numéro, libellé, classe et nature (Charge, Produit, Actif).</t>
        </is>
      </c>
    </row>
    <row r="10" ht="32" customHeight="1">
      <c r="A10" s="21" t="inlineStr">
        <is>
          <t>Feuille 'Tableau de Bord'</t>
        </is>
      </c>
      <c r="B10" s="22" t="inlineStr">
        <is>
          <t>Synthèse automatique : totaux généraux, répartition par compte et par journal, graphiques.</t>
        </is>
      </c>
    </row>
    <row r="11" ht="32" customHeight="1">
      <c r="A11" s="23" t="inlineStr">
        <is>
          <t>Graphiques</t>
        </is>
      </c>
      <c r="B11" s="24" t="inlineStr">
        <is>
          <t>Le diagramme en barres compare débit/crédit par compte ; le diagramme circulaire montre la répartition des écritures par journal.</t>
        </is>
      </c>
    </row>
    <row r="12" ht="32" customHeight="1">
      <c r="A12" s="21" t="inlineStr">
        <is>
          <t>Mise à jour</t>
        </is>
      </c>
      <c r="B12" s="22" t="inlineStr">
        <is>
          <t>Ajouter de nouvelles lignes dans le Grand Livre : les totaux et graphiques se recalculent automatiquement si les plages sont étendues.</t>
        </is>
      </c>
    </row>
    <row r="13" ht="32" customHeight="1">
      <c r="A13" s="23" t="inlineStr">
        <is>
          <t>Couleurs</t>
        </is>
      </c>
      <c r="B13" s="24" t="inlineStr">
        <is>
          <t>Jaune pâle = cellule à saisir, rose = en-têtes, bleu sarcelle = totaux et indicateurs clés.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2026-07-21T16:08:04Z</dcterms:created>
  <dcterms:modified xmlns:dcterms="http://purl.org/dc/terms/" xmlns:xsi="http://www.w3.org/2001/XMLSchema-instance" xsi:type="dcterms:W3CDTF">2026-07-21T16:08:04Z</dcterms:modified>
</cp:coreProperties>
</file>