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iches techniques" sheetId="1" state="visible" r:id="rId1"/>
    <sheet xmlns:r="http://schemas.openxmlformats.org/officeDocument/2006/relationships" name="Synthèse" sheetId="2" state="visible" r:id="rId2"/>
    <sheet xmlns:r="http://schemas.openxmlformats.org/officeDocument/2006/relationships" name="Référentiels" sheetId="3" state="visible" r:id="rId3"/>
    <sheet xmlns:r="http://schemas.openxmlformats.org/officeDocument/2006/relationships" name="Mode d'emploi" sheetId="4" state="visible" r:id="rId4"/>
  </sheets>
  <definedNames>
    <definedName name="_xlnm._FilterDatabase" localSheetId="0" hidden="1">'Fiches techniques'!$A$3:$U$30</definedName>
  </definedNames>
  <calcPr calcId="124519" fullCalcOnLoad="1"/>
</workbook>
</file>

<file path=xl/styles.xml><?xml version="1.0" encoding="utf-8"?>
<styleSheet xmlns="http://schemas.openxmlformats.org/spreadsheetml/2006/main">
  <numFmts count="5">
    <numFmt numFmtId="164" formatCode="yyyy-mm-dd h:mm:ss"/>
    <numFmt numFmtId="165" formatCode="DD/MM/YYYY"/>
    <numFmt numFmtId="166" formatCode="0,00"/>
    <numFmt numFmtId="167" formatCode="#\ ##0,00\ &quot;€&quot;"/>
    <numFmt numFmtId="168" formatCode="0,0%"/>
  </numFmts>
  <fonts count="5">
    <font>
      <name val="Calibri"/>
      <family val="2"/>
      <color theme="1"/>
      <sz val="11"/>
      <scheme val="minor"/>
    </font>
    <font>
      <name val="Calibri"/>
      <b val="1"/>
      <color rgb="00E11D48"/>
      <sz val="14"/>
    </font>
    <font>
      <name val="Calibri"/>
      <b val="1"/>
      <color rgb="00FFFFFF"/>
      <sz val="11"/>
    </font>
    <font>
      <name val="Calibri"/>
      <sz val="11"/>
    </font>
    <font>
      <name val="Calibri"/>
      <b val="1"/>
      <sz val="11"/>
    </font>
  </fonts>
  <fills count="7">
    <fill>
      <patternFill/>
    </fill>
    <fill>
      <patternFill patternType="gray125"/>
    </fill>
    <fill>
      <patternFill patternType="solid">
        <fgColor rgb="00E11D48"/>
      </patternFill>
    </fill>
    <fill>
      <patternFill patternType="solid">
        <fgColor rgb="00FFFBEB"/>
      </patternFill>
    </fill>
    <fill>
      <patternFill patternType="solid">
        <fgColor rgb="00FDF0F3"/>
      </patternFill>
    </fill>
    <fill>
      <patternFill patternType="solid">
        <fgColor rgb="00BE123C"/>
      </patternFill>
    </fill>
    <fill>
      <patternFill patternType="solid">
        <fgColor rgb="000891B2"/>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1">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3" fillId="0" borderId="1" applyAlignment="1" pivotButton="0" quotePrefix="0" xfId="0">
      <alignment horizontal="left" vertical="center"/>
    </xf>
    <xf numFmtId="165" fontId="3" fillId="0" borderId="1" applyAlignment="1" pivotButton="0" quotePrefix="0" xfId="0">
      <alignment horizontal="center" vertical="center" wrapText="1"/>
    </xf>
    <xf numFmtId="0" fontId="3" fillId="3" borderId="1" applyAlignment="1" pivotButton="0" quotePrefix="0" xfId="0">
      <alignment horizontal="center" vertical="center" wrapText="1"/>
    </xf>
    <xf numFmtId="166" fontId="3" fillId="3" borderId="1" applyAlignment="1" pivotButton="0" quotePrefix="0" xfId="0">
      <alignment horizontal="right" vertical="center"/>
    </xf>
    <xf numFmtId="0" fontId="3" fillId="0" borderId="1" applyAlignment="1" pivotButton="0" quotePrefix="0" xfId="0">
      <alignment horizontal="center" vertical="center" wrapText="1"/>
    </xf>
    <xf numFmtId="167" fontId="3" fillId="3" borderId="1" applyAlignment="1" pivotButton="0" quotePrefix="0" xfId="0">
      <alignment horizontal="right" vertical="center"/>
    </xf>
    <xf numFmtId="167" fontId="3" fillId="0" borderId="1" applyAlignment="1" pivotButton="0" quotePrefix="0" xfId="0">
      <alignment horizontal="right" vertical="center"/>
    </xf>
    <xf numFmtId="168" fontId="3" fillId="3" borderId="1" applyAlignment="1" pivotButton="0" quotePrefix="0" xfId="0">
      <alignment horizontal="center" vertical="center" wrapText="1"/>
    </xf>
    <xf numFmtId="168" fontId="3" fillId="0" borderId="1" applyAlignment="1" pivotButton="0" quotePrefix="0" xfId="0">
      <alignment horizontal="center" vertical="center" wrapText="1"/>
    </xf>
    <xf numFmtId="0" fontId="3" fillId="4" borderId="1" applyAlignment="1" pivotButton="0" quotePrefix="0" xfId="0">
      <alignment horizontal="left" vertical="center"/>
    </xf>
    <xf numFmtId="165" fontId="3" fillId="4" borderId="1" applyAlignment="1" pivotButton="0" quotePrefix="0" xfId="0">
      <alignment horizontal="center" vertical="center" wrapText="1"/>
    </xf>
    <xf numFmtId="0" fontId="3" fillId="4" borderId="1" applyAlignment="1" pivotButton="0" quotePrefix="0" xfId="0">
      <alignment horizontal="center" vertical="center" wrapText="1"/>
    </xf>
    <xf numFmtId="167" fontId="3" fillId="4" borderId="1" applyAlignment="1" pivotButton="0" quotePrefix="0" xfId="0">
      <alignment horizontal="right" vertical="center"/>
    </xf>
    <xf numFmtId="168" fontId="3" fillId="4" borderId="1" applyAlignment="1" pivotButton="0" quotePrefix="0" xfId="0">
      <alignment horizontal="center" vertical="center" wrapText="1"/>
    </xf>
    <xf numFmtId="0" fontId="1" fillId="0" borderId="0" pivotButton="0" quotePrefix="0" xfId="0"/>
    <xf numFmtId="0" fontId="2" fillId="5" borderId="0" applyAlignment="1" pivotButton="0" quotePrefix="0" xfId="0">
      <alignment horizontal="left" vertical="center"/>
    </xf>
    <xf numFmtId="0" fontId="4" fillId="0" borderId="1" applyAlignment="1" pivotButton="0" quotePrefix="0" xfId="0">
      <alignment horizontal="left" vertical="center"/>
    </xf>
    <xf numFmtId="1" fontId="2" fillId="6" borderId="1" applyAlignment="1" pivotButton="0" quotePrefix="0" xfId="0">
      <alignment horizontal="right" vertical="center"/>
    </xf>
    <xf numFmtId="167" fontId="2" fillId="6" borderId="1" applyAlignment="1" pivotButton="0" quotePrefix="0" xfId="0">
      <alignment horizontal="right" vertical="center"/>
    </xf>
    <xf numFmtId="168" fontId="2" fillId="6" borderId="1" applyAlignment="1" pivotButton="0" quotePrefix="0" xfId="0">
      <alignment horizontal="right" vertical="center"/>
    </xf>
    <xf numFmtId="0" fontId="2" fillId="6" borderId="1" applyAlignment="1" pivotButton="0" quotePrefix="0" xfId="0">
      <alignment horizontal="left" vertical="center"/>
    </xf>
    <xf numFmtId="0" fontId="4" fillId="0" borderId="0" pivotButton="0" quotePrefix="0" xfId="0"/>
    <xf numFmtId="0" fontId="0" fillId="0" borderId="1" pivotButton="0" quotePrefix="0" xfId="0"/>
    <xf numFmtId="0" fontId="2" fillId="2" borderId="1" applyAlignment="1" pivotButton="0" quotePrefix="0" xfId="0">
      <alignment horizontal="left" vertical="center"/>
    </xf>
    <xf numFmtId="0" fontId="3" fillId="0" borderId="1" pivotButton="0" quotePrefix="0" xfId="0"/>
    <xf numFmtId="0" fontId="3" fillId="4" borderId="1" pivotButton="0" quotePrefix="0" xfId="0"/>
    <xf numFmtId="0" fontId="3" fillId="0" borderId="1" applyAlignment="1" pivotButton="0" quotePrefix="0" xfId="0">
      <alignment horizontal="left" vertical="top" wrapText="1"/>
    </xf>
    <xf numFmtId="0" fontId="3" fillId="0" borderId="1" applyAlignment="1" pivotButton="0" quotePrefix="0" xfId="0">
      <alignment horizontal="left" vertical="center" wrapText="1"/>
    </xf>
  </cellXfs>
  <cellStyles count="1">
    <cellStyle name="Normal" xfId="0" builtinId="0" hidden="0"/>
  </cellStyles>
  <dxfs count="3">
    <dxf>
      <font>
        <name val="Calibri"/>
        <b val="1"/>
        <color rgb="0016A34A"/>
        <sz val="11"/>
      </font>
      <fill>
        <patternFill patternType="solid">
          <fgColor rgb="00DCFCE7"/>
        </patternFill>
      </fill>
    </dxf>
    <dxf>
      <font>
        <name val="Calibri"/>
        <b val="1"/>
        <color rgb="00DC2626"/>
        <sz val="11"/>
      </font>
      <fill>
        <patternFill patternType="solid">
          <fgColor rgb="00FEE2E2"/>
        </patternFill>
      </fill>
    </dxf>
    <dxf>
      <fill>
        <patternFill patternType="solid">
          <fgColor rgb="00FDE68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Coût matière par portion et par plat</a:t>
            </a:r>
          </a:p>
        </rich>
      </tx>
    </title>
    <plotArea>
      <barChart>
        <barDir val="col"/>
        <grouping val="clustered"/>
        <ser>
          <idx val="0"/>
          <order val="0"/>
          <tx>
            <strRef>
              <f>'Synthèse'!E3</f>
            </strRef>
          </tx>
          <spPr>
            <a:solidFill xmlns:a="http://schemas.openxmlformats.org/drawingml/2006/main">
              <a:srgbClr val="E11D48"/>
            </a:solidFill>
            <a:ln xmlns:a="http://schemas.openxmlformats.org/drawingml/2006/main">
              <a:prstDash val="solid"/>
            </a:ln>
          </spPr>
          <cat>
            <numRef>
              <f>'Synthèse'!$B$4:$B$12</f>
            </numRef>
          </cat>
          <val>
            <numRef>
              <f>'Synthèse'!$E$4:$E$12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Recette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Coût par portion HT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recettes par catégorie</a:t>
            </a:r>
          </a:p>
        </rich>
      </tx>
    </title>
    <plotArea>
      <pieChart>
        <varyColors val="1"/>
        <ser>
          <idx val="0"/>
          <order val="0"/>
          <tx>
            <strRef>
              <f>'Synthèse'!B32</f>
            </strRef>
          </tx>
          <spPr>
            <a:ln xmlns:a="http://schemas.openxmlformats.org/drawingml/2006/main">
              <a:prstDash val="solid"/>
            </a:ln>
          </spPr>
          <cat>
            <numRef>
              <f>'Synthèse'!$A$33:$A$37</f>
            </numRef>
          </cat>
          <val>
            <numRef>
              <f>'Synthèse'!$B$33:$B$37</f>
            </numRef>
          </val>
        </ser>
        <dLbls>
          <showPercent val="1"/>
        </dLbls>
        <firstSliceAng val="0"/>
      </pieChart>
    </plotArea>
    <legend>
      <legendPos val="r"/>
    </legend>
    <plotVisOnly val="1"/>
    <dispBlanksAs val="gap"/>
  </chart>
</chartSpace>
</file>

<file path=xl/charts/chart3.xml><?xml version="1.0" encoding="utf-8"?>
<chartSpace xmlns="http://schemas.openxmlformats.org/drawingml/2006/chart">
  <style val="11"/>
  <chart>
    <title>
      <tx>
        <rich>
          <a:bodyPr xmlns:a="http://schemas.openxmlformats.org/drawingml/2006/main"/>
          <a:p xmlns:a="http://schemas.openxmlformats.org/drawingml/2006/main">
            <a:pPr>
              <a:defRPr/>
            </a:pPr>
            <a:r>
              <a:t>Taux de marge par recette</a:t>
            </a:r>
          </a:p>
        </rich>
      </tx>
    </title>
    <plotArea>
      <barChart>
        <barDir val="bar"/>
        <grouping val="clustered"/>
        <ser>
          <idx val="0"/>
          <order val="0"/>
          <tx>
            <strRef>
              <f>'Synthèse'!H3</f>
            </strRef>
          </tx>
          <spPr>
            <a:solidFill xmlns:a="http://schemas.openxmlformats.org/drawingml/2006/main">
              <a:srgbClr val="0891B2"/>
            </a:solidFill>
            <a:ln xmlns:a="http://schemas.openxmlformats.org/drawingml/2006/main">
              <a:prstDash val="solid"/>
            </a:ln>
          </spPr>
          <cat>
            <numRef>
              <f>'Synthèse'!$B$4:$B$12</f>
            </numRef>
          </cat>
          <val>
            <numRef>
              <f>'Synthèse'!$H$4:$H$12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Taux de marge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Recette</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11</col>
      <colOff>0</colOff>
      <row>2</row>
      <rowOff>0</rowOff>
    </from>
    <ext cx="6120000" cy="30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11</col>
      <colOff>0</colOff>
      <row>20</row>
      <rowOff>0</rowOff>
    </from>
    <ext cx="3960000" cy="306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11</col>
      <colOff>0</colOff>
      <row>38</row>
      <rowOff>0</rowOff>
    </from>
    <ext cx="612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U30"/>
  <sheetViews>
    <sheetView workbookViewId="0">
      <pane ySplit="3" topLeftCell="A4" activePane="bottomLeft" state="frozen"/>
      <selection pane="bottomLeft" activeCell="A1" sqref="A1"/>
    </sheetView>
  </sheetViews>
  <sheetFormatPr baseColWidth="8" defaultRowHeight="15"/>
  <cols>
    <col width="10" customWidth="1" min="1" max="1"/>
    <col width="15" customWidth="1" min="2" max="2"/>
    <col width="13" customWidth="1" min="3" max="3"/>
    <col width="30" customWidth="1" min="4" max="4"/>
    <col width="11" customWidth="1" min="5" max="5"/>
    <col width="26" customWidth="1" min="6" max="6"/>
    <col width="10" customWidth="1" min="7" max="7"/>
    <col width="9" customWidth="1" min="8" max="8"/>
    <col width="13" customWidth="1" min="9" max="9"/>
    <col width="12" customWidth="1" min="10" max="10"/>
    <col width="13" customWidth="1" min="11" max="11"/>
    <col width="12" customWidth="1" min="12" max="12"/>
    <col width="10" customWidth="1" min="13" max="13"/>
    <col width="14" customWidth="1" min="14" max="14"/>
    <col width="12" customWidth="1" min="15" max="15"/>
    <col width="12" customWidth="1" min="16" max="16"/>
    <col width="11" customWidth="1" min="17" max="17"/>
    <col width="12" customWidth="1" min="18" max="18"/>
    <col width="18" customWidth="1" min="19" max="19"/>
    <col width="24" customWidth="1" min="20" max="20"/>
    <col width="28" customWidth="1" min="21" max="21"/>
  </cols>
  <sheetData>
    <row r="1" ht="26" customHeight="1">
      <c r="A1" s="1" t="inlineStr">
        <is>
          <t>Fiches techniques — Coûts matière, prix de vente et marges</t>
        </is>
      </c>
    </row>
    <row r="3" ht="32" customHeight="1">
      <c r="A3" s="2" t="inlineStr">
        <is>
          <t>ID fiche</t>
        </is>
      </c>
      <c r="B3" s="2" t="inlineStr">
        <is>
          <t>Date de mise à jour</t>
        </is>
      </c>
      <c r="C3" s="2" t="inlineStr">
        <is>
          <t>Catégorie</t>
        </is>
      </c>
      <c r="D3" s="2" t="inlineStr">
        <is>
          <t>Nom du plat</t>
        </is>
      </c>
      <c r="E3" s="2" t="inlineStr">
        <is>
          <t>Nombre de portions</t>
        </is>
      </c>
      <c r="F3" s="2" t="inlineStr">
        <is>
          <t>Ingrédient principal</t>
        </is>
      </c>
      <c r="G3" s="2" t="inlineStr">
        <is>
          <t>Quantité</t>
        </is>
      </c>
      <c r="H3" s="2" t="inlineStr">
        <is>
          <t>Unité</t>
        </is>
      </c>
      <c r="I3" s="2" t="inlineStr">
        <is>
          <t>Prix d'achat unitaire HT</t>
        </is>
      </c>
      <c r="J3" s="2" t="inlineStr">
        <is>
          <t>Coût ingrédient HT</t>
        </is>
      </c>
      <c r="K3" s="2" t="inlineStr">
        <is>
          <t>Coût total recette HT</t>
        </is>
      </c>
      <c r="L3" s="2" t="inlineStr">
        <is>
          <t>Coût par portion HT</t>
        </is>
      </c>
      <c r="M3" s="2" t="inlineStr">
        <is>
          <t>Taux de TVA</t>
        </is>
      </c>
      <c r="N3" s="2" t="inlineStr">
        <is>
          <t>Prix de vente conseillé TTC</t>
        </is>
      </c>
      <c r="O3" s="2" t="inlineStr">
        <is>
          <t>Prix de vente HT</t>
        </is>
      </c>
      <c r="P3" s="2" t="inlineStr">
        <is>
          <t>Marge brute HT</t>
        </is>
      </c>
      <c r="Q3" s="2" t="inlineStr">
        <is>
          <t>Taux de marge</t>
        </is>
      </c>
      <c r="R3" s="2" t="inlineStr">
        <is>
          <t>Taux de coût matière</t>
        </is>
      </c>
      <c r="S3" s="2" t="inlineStr">
        <is>
          <t>Allergènes</t>
        </is>
      </c>
      <c r="T3" s="2" t="inlineStr">
        <is>
          <t>Fournisseur</t>
        </is>
      </c>
      <c r="U3" s="2" t="inlineStr">
        <is>
          <t>Observations</t>
        </is>
      </c>
    </row>
    <row r="4">
      <c r="A4" s="3" t="inlineStr">
        <is>
          <t>FT-001</t>
        </is>
      </c>
      <c r="B4" s="4" t="n">
        <v>46093</v>
      </c>
      <c r="C4" s="3" t="inlineStr">
        <is>
          <t>Entrée</t>
        </is>
      </c>
      <c r="D4" s="3" t="inlineStr">
        <is>
          <t>Salade de chèvre chaud</t>
        </is>
      </c>
      <c r="E4" s="5" t="n">
        <v>4</v>
      </c>
      <c r="F4" s="3" t="inlineStr">
        <is>
          <t>Chèvre frais (bûche)</t>
        </is>
      </c>
      <c r="G4" s="6" t="n">
        <v>0.4</v>
      </c>
      <c r="H4" s="7" t="inlineStr">
        <is>
          <t>kg</t>
        </is>
      </c>
      <c r="I4" s="8" t="n">
        <v>14.5</v>
      </c>
      <c r="J4" s="9">
        <f>G4*I4</f>
        <v/>
      </c>
      <c r="K4" s="9">
        <f>SUMIF($A$4:$A$30,A4,$J$4:$J$30)</f>
        <v/>
      </c>
      <c r="L4" s="9">
        <f>IFERROR(K4/E4,0)</f>
        <v/>
      </c>
      <c r="M4" s="10" t="n">
        <v>0.1</v>
      </c>
      <c r="N4" s="8" t="n">
        <v>8.9</v>
      </c>
      <c r="O4" s="9">
        <f>IFERROR(N4/(1+M4),0)</f>
        <v/>
      </c>
      <c r="P4" s="9">
        <f>O4-L4</f>
        <v/>
      </c>
      <c r="Q4" s="11">
        <f>IFERROR(P4/O4,0)</f>
        <v/>
      </c>
      <c 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inlineStr">
        <is>
          <t>Salade de chèvre chaud</t>
        </is>
      </c>
      <c r="E5" s="5" t="n">
        <v>4</v>
      </c>
      <c r="F5" s="12" t="inlineStr">
        <is>
          <t>Mesclun</t>
        </is>
      </c>
      <c r="G5" s="6" t="n">
        <v>0.3</v>
      </c>
      <c r="H5" s="14" t="inlineStr">
        <is>
          <t>kg</t>
        </is>
      </c>
      <c r="I5" s="8" t="n">
        <v>8</v>
      </c>
      <c r="J5" s="15">
        <f>G5*I5</f>
        <v/>
      </c>
      <c r="K5" s="15">
        <f>SUMIF($A$4:$A$30,A5,$J$4:$J$30)</f>
        <v/>
      </c>
      <c r="L5" s="15">
        <f>IFERROR(K5/E5,0)</f>
        <v/>
      </c>
      <c r="M5" s="10" t="n">
        <v>0.1</v>
      </c>
      <c r="N5" s="8" t="n">
        <v>8.9</v>
      </c>
      <c r="O5" s="15">
        <f>IFERROR(N5/(1+M5),0)</f>
        <v/>
      </c>
      <c r="P5" s="15">
        <f>O5-L5</f>
        <v/>
      </c>
      <c r="Q5" s="16">
        <f>IFERROR(P5/O5,0)</f>
        <v/>
      </c>
      <c r="R5" s="16">
        <f>IFERROR(L5/O5,0)</f>
        <v/>
      </c>
      <c r="S5" s="12" t="inlineStr"/>
      <c r="T5" s="12" t="inlineStr">
        <is>
          <t>Metro Paris</t>
        </is>
      </c>
      <c r="U5" s="12" t="inlineStr">
        <is>
          <t>Laver et essorer</t>
        </is>
      </c>
    </row>
    <row r="6">
      <c r="A6" s="3" t="inlineStr">
        <is>
          <t>FT-001</t>
        </is>
      </c>
      <c r="B6" s="4" t="n">
        <v>46093</v>
      </c>
      <c r="C6" s="3" t="inlineStr">
        <is>
          <t>Entrée</t>
        </is>
      </c>
      <c r="D6" s="3" t="inlineStr">
        <is>
          <t>Salade de chèvre chaud</t>
        </is>
      </c>
      <c r="E6" s="5" t="n">
        <v>4</v>
      </c>
      <c r="F6" s="3" t="inlineStr">
        <is>
          <t>Pain de campagne</t>
        </is>
      </c>
      <c r="G6" s="6" t="n">
        <v>0.2</v>
      </c>
      <c r="H6" s="7" t="inlineStr">
        <is>
          <t>kg</t>
        </is>
      </c>
      <c r="I6" s="8" t="n">
        <v>4.2</v>
      </c>
      <c r="J6" s="9">
        <f>G6*I6</f>
        <v/>
      </c>
      <c r="K6" s="9">
        <f>SUMIF($A$4:$A$30,A6,$J$4:$J$30)</f>
        <v/>
      </c>
      <c r="L6" s="9">
        <f>IFERROR(K6/E6,0)</f>
        <v/>
      </c>
      <c r="M6" s="10" t="n">
        <v>0.1</v>
      </c>
      <c r="N6" s="8" t="n">
        <v>8.9</v>
      </c>
      <c r="O6" s="9">
        <f>IFERROR(N6/(1+M6),0)</f>
        <v/>
      </c>
      <c r="P6" s="9">
        <f>O6-L6</f>
        <v/>
      </c>
      <c r="Q6" s="11">
        <f>IFERROR(P6/O6,0)</f>
        <v/>
      </c>
      <c r="R6" s="11">
        <f>IFERROR(L6/O6,0)</f>
        <v/>
      </c>
      <c r="S6" s="3" t="inlineStr">
        <is>
          <t>Gluten</t>
        </is>
      </c>
      <c r="T6" s="3" t="inlineStr">
        <is>
          <t>Metro Paris</t>
        </is>
      </c>
      <c r="U6" s="3" t="inlineStr">
        <is>
          <t>Toasts grillés</t>
        </is>
      </c>
    </row>
    <row r="7">
      <c r="A7" s="12" t="inlineStr">
        <is>
          <t>FT-002</t>
        </is>
      </c>
      <c r="B7" s="13" t="n">
        <v>46106</v>
      </c>
      <c r="C7" s="12" t="inlineStr">
        <is>
          <t>Entrée</t>
        </is>
      </c>
      <c r="D7" s="12" t="inlineStr">
        <is>
          <t>Velouté de potimarron</t>
        </is>
      </c>
      <c r="E7" s="5" t="n">
        <v>6</v>
      </c>
      <c r="F7" s="12" t="inlineStr">
        <is>
          <t>Potimarron</t>
        </is>
      </c>
      <c r="G7" s="6" t="n">
        <v>1.5</v>
      </c>
      <c r="H7" s="14" t="inlineStr">
        <is>
          <t>kg</t>
        </is>
      </c>
      <c r="I7" s="8" t="n">
        <v>2.1</v>
      </c>
      <c r="J7" s="15">
        <f>G7*I7</f>
        <v/>
      </c>
      <c r="K7" s="15">
        <f>SUMIF($A$4:$A$30,A7,$J$4:$J$30)</f>
        <v/>
      </c>
      <c r="L7" s="15">
        <f>IFERROR(K7/E7,0)</f>
        <v/>
      </c>
      <c r="M7" s="10" t="n">
        <v>0.1</v>
      </c>
      <c r="N7" s="8" t="n">
        <v>6.5</v>
      </c>
      <c r="O7" s="15">
        <f>IFERROR(N7/(1+M7),0)</f>
        <v/>
      </c>
      <c r="P7" s="15">
        <f>O7-L7</f>
        <v/>
      </c>
      <c r="Q7" s="16">
        <f>IFERROR(P7/O7,0)</f>
        <v/>
      </c>
      <c r="R7" s="16">
        <f>IFERROR(L7/O7,0)</f>
        <v/>
      </c>
      <c r="S7" s="12" t="inlineStr"/>
      <c r="T7" s="12" t="inlineStr">
        <is>
          <t>Producteur local Bordeaux</t>
        </is>
      </c>
      <c r="U7" s="12" t="inlineStr">
        <is>
          <t>Éplucher et épépiner</t>
        </is>
      </c>
    </row>
    <row r="8">
      <c r="A8" s="3" t="inlineStr">
        <is>
          <t>FT-002</t>
        </is>
      </c>
      <c r="B8" s="4" t="n">
        <v>46106</v>
      </c>
      <c r="C8" s="3" t="inlineStr">
        <is>
          <t>Entrée</t>
        </is>
      </c>
      <c r="D8" s="3" t="inlineStr">
        <is>
          <t>Velouté de potimarron</t>
        </is>
      </c>
      <c r="E8" s="5" t="n">
        <v>6</v>
      </c>
      <c r="F8" s="3" t="inlineStr">
        <is>
          <t>Crème fraîche</t>
        </is>
      </c>
      <c r="G8" s="6" t="n">
        <v>0.3</v>
      </c>
      <c r="H8" s="7" t="inlineStr">
        <is>
          <t>L</t>
        </is>
      </c>
      <c r="I8" s="8" t="n">
        <v>5.8</v>
      </c>
      <c r="J8" s="9">
        <f>G8*I8</f>
        <v/>
      </c>
      <c r="K8" s="9">
        <f>SUMIF($A$4:$A$30,A8,$J$4:$J$30)</f>
        <v/>
      </c>
      <c r="L8" s="9">
        <f>IFERROR(K8/E8,0)</f>
        <v/>
      </c>
      <c r="M8" s="10" t="n">
        <v>0.1</v>
      </c>
      <c r="N8" s="8" t="n">
        <v>6.5</v>
      </c>
      <c r="O8" s="9">
        <f>IFERROR(N8/(1+M8),0)</f>
        <v/>
      </c>
      <c r="P8" s="9">
        <f>O8-L8</f>
        <v/>
      </c>
      <c r="Q8" s="11">
        <f>IFERROR(P8/O8,0)</f>
        <v/>
      </c>
      <c r="R8" s="11">
        <f>IFERROR(L8/O8,0)</f>
        <v/>
      </c>
      <c r="S8" s="3" t="inlineStr">
        <is>
          <t>Lait</t>
        </is>
      </c>
      <c r="T8" s="3" t="inlineStr">
        <is>
          <t>Producteur local Bordeaux</t>
        </is>
      </c>
      <c r="U8" s="3" t="inlineStr">
        <is>
          <t>Ajouter en fin de cuisson</t>
        </is>
      </c>
    </row>
    <row r="9">
      <c r="A9" s="12" t="inlineStr">
        <is>
          <t>FT-002</t>
        </is>
      </c>
      <c r="B9" s="13" t="n">
        <v>46106</v>
      </c>
      <c r="C9" s="12" t="inlineStr">
        <is>
          <t>Entrée</t>
        </is>
      </c>
      <c r="D9" s="12" t="inlineStr">
        <is>
          <t>Velouté de potimarron</t>
        </is>
      </c>
      <c r="E9" s="5" t="n">
        <v>6</v>
      </c>
      <c r="F9" s="12" t="inlineStr">
        <is>
          <t>Beurre</t>
        </is>
      </c>
      <c r="G9" s="6" t="n">
        <v>0.08</v>
      </c>
      <c r="H9" s="14" t="inlineStr">
        <is>
          <t>kg</t>
        </is>
      </c>
      <c r="I9" s="8" t="n">
        <v>9.5</v>
      </c>
      <c r="J9" s="15">
        <f>G9*I9</f>
        <v/>
      </c>
      <c r="K9" s="15">
        <f>SUMIF($A$4:$A$30,A9,$J$4:$J$30)</f>
        <v/>
      </c>
      <c r="L9" s="15">
        <f>IFERROR(K9/E9,0)</f>
        <v/>
      </c>
      <c r="M9" s="10" t="n">
        <v>0.1</v>
      </c>
      <c r="N9" s="8" t="n">
        <v>6.5</v>
      </c>
      <c r="O9" s="15">
        <f>IFERROR(N9/(1+M9),0)</f>
        <v/>
      </c>
      <c r="P9" s="15">
        <f>O9-L9</f>
        <v/>
      </c>
      <c r="Q9" s="16">
        <f>IFERROR(P9/O9,0)</f>
        <v/>
      </c>
      <c r="R9" s="16">
        <f>IFERROR(L9/O9,0)</f>
        <v/>
      </c>
      <c r="S9" s="12" t="inlineStr">
        <is>
          <t>Lait</t>
        </is>
      </c>
      <c r="T9" s="12" t="inlineStr">
        <is>
          <t>Producteur local Bordeaux</t>
        </is>
      </c>
      <c r="U9" s="12" t="inlineStr"/>
    </row>
    <row r="10">
      <c r="A10" s="3" t="inlineStr">
        <is>
          <t>FT-003</t>
        </is>
      </c>
      <c r="B10" s="4" t="n">
        <v>46120</v>
      </c>
      <c r="C10" s="3" t="inlineStr">
        <is>
          <t>Plat</t>
        </is>
      </c>
      <c r="D10" s="3" t="inlineStr">
        <is>
          <t>Blanquette de volaille</t>
        </is>
      </c>
      <c r="E10" s="5" t="n">
        <v>5</v>
      </c>
      <c r="F10" s="3" t="inlineStr">
        <is>
          <t>Blanc de poulet</t>
        </is>
      </c>
      <c r="G10" s="6" t="n">
        <v>1</v>
      </c>
      <c r="H10" s="7" t="inlineStr">
        <is>
          <t>kg</t>
        </is>
      </c>
      <c r="I10" s="8" t="n">
        <v>11.9</v>
      </c>
      <c r="J10" s="9">
        <f>G10*I10</f>
        <v/>
      </c>
      <c r="K10" s="9">
        <f>SUMIF($A$4:$A$30,A10,$J$4:$J$30)</f>
        <v/>
      </c>
      <c r="L10" s="9">
        <f>IFERROR(K10/E10,0)</f>
        <v/>
      </c>
      <c r="M10" s="10" t="n">
        <v>0.1</v>
      </c>
      <c r="N10" s="8" t="n">
        <v>14.5</v>
      </c>
      <c r="O10" s="9">
        <f>IFERROR(N10/(1+M10),0)</f>
        <v/>
      </c>
      <c r="P10" s="9">
        <f>O10-L10</f>
        <v/>
      </c>
      <c r="Q10" s="11">
        <f>IFERROR(P10/O10,0)</f>
        <v/>
      </c>
      <c r="R10" s="11">
        <f>IFERROR(L10/O10,0)</f>
        <v/>
      </c>
      <c r="S10" s="3" t="inlineStr">
        <is>
          <t>Lait</t>
        </is>
      </c>
      <c r="T10" s="3" t="inlineStr">
        <is>
          <t>Transgourmet Lyon</t>
        </is>
      </c>
      <c r="U10" s="3" t="inlineStr">
        <is>
          <t>Volaille fermière Label Rouge</t>
        </is>
      </c>
    </row>
    <row r="11">
      <c r="A11" s="12" t="inlineStr">
        <is>
          <t>FT-003</t>
        </is>
      </c>
      <c r="B11" s="13" t="n">
        <v>46120</v>
      </c>
      <c r="C11" s="12" t="inlineStr">
        <is>
          <t>Plat</t>
        </is>
      </c>
      <c r="D11" s="12" t="inlineStr">
        <is>
          <t>Blanquette de volaille</t>
        </is>
      </c>
      <c r="E11" s="5" t="n">
        <v>5</v>
      </c>
      <c r="F11" s="12" t="inlineStr">
        <is>
          <t>Champignons de Paris</t>
        </is>
      </c>
      <c r="G11" s="6" t="n">
        <v>0.4</v>
      </c>
      <c r="H11" s="14" t="inlineStr">
        <is>
          <t>kg</t>
        </is>
      </c>
      <c r="I11" s="8" t="n">
        <v>6.2</v>
      </c>
      <c r="J11" s="15">
        <f>G11*I11</f>
        <v/>
      </c>
      <c r="K11" s="15">
        <f>SUMIF($A$4:$A$30,A11,$J$4:$J$30)</f>
        <v/>
      </c>
      <c r="L11" s="15">
        <f>IFERROR(K11/E11,0)</f>
        <v/>
      </c>
      <c r="M11" s="10" t="n">
        <v>0.1</v>
      </c>
      <c r="N11" s="8" t="n">
        <v>14.5</v>
      </c>
      <c r="O11" s="15">
        <f>IFERROR(N11/(1+M11),0)</f>
        <v/>
      </c>
      <c r="P11" s="15">
        <f>O11-L11</f>
        <v/>
      </c>
      <c r="Q11" s="16">
        <f>IFERROR(P11/O11,0)</f>
        <v/>
      </c>
      <c r="R11" s="16">
        <f>IFERROR(L11/O11,0)</f>
        <v/>
      </c>
      <c r="S11" s="12" t="inlineStr"/>
      <c r="T11" s="12" t="inlineStr">
        <is>
          <t>Transgourmet Lyon</t>
        </is>
      </c>
      <c r="U11" s="12" t="inlineStr">
        <is>
          <t>Émincer finement</t>
        </is>
      </c>
    </row>
    <row r="12">
      <c r="A12" s="3" t="inlineStr">
        <is>
          <t>FT-003</t>
        </is>
      </c>
      <c r="B12" s="4" t="n">
        <v>46120</v>
      </c>
      <c r="C12" s="3" t="inlineStr">
        <is>
          <t>Plat</t>
        </is>
      </c>
      <c r="D12" s="3" t="inlineStr">
        <is>
          <t>Blanquette de volaille</t>
        </is>
      </c>
      <c r="E12" s="5" t="n">
        <v>5</v>
      </c>
      <c r="F12" s="3" t="inlineStr">
        <is>
          <t>Crème fraîche</t>
        </is>
      </c>
      <c r="G12" s="6" t="n">
        <v>0.25</v>
      </c>
      <c r="H12" s="7" t="inlineStr">
        <is>
          <t>L</t>
        </is>
      </c>
      <c r="I12" s="8" t="n">
        <v>5.8</v>
      </c>
      <c r="J12" s="9">
        <f>G12*I12</f>
        <v/>
      </c>
      <c r="K12" s="9">
        <f>SUMIF($A$4:$A$30,A12,$J$4:$J$30)</f>
        <v/>
      </c>
      <c r="L12" s="9">
        <f>IFERROR(K12/E12,0)</f>
        <v/>
      </c>
      <c r="M12" s="10" t="n">
        <v>0.1</v>
      </c>
      <c r="N12" s="8" t="n">
        <v>14.5</v>
      </c>
      <c r="O12" s="9">
        <f>IFERROR(N12/(1+M12),0)</f>
        <v/>
      </c>
      <c r="P12" s="9">
        <f>O12-L12</f>
        <v/>
      </c>
      <c r="Q12" s="11">
        <f>IFERROR(P12/O12,0)</f>
        <v/>
      </c>
      <c r="R12" s="11">
        <f>IFERROR(L12/O12,0)</f>
        <v/>
      </c>
      <c r="S12" s="3" t="inlineStr">
        <is>
          <t>Lait</t>
        </is>
      </c>
      <c r="T12" s="3" t="inlineStr">
        <is>
          <t>Transgourmet Lyon</t>
        </is>
      </c>
      <c r="U12" s="3" t="inlineStr">
        <is>
          <t>Lier à la crème</t>
        </is>
      </c>
    </row>
    <row r="13">
      <c r="A13" s="12" t="inlineStr">
        <is>
          <t>FT-004</t>
        </is>
      </c>
      <c r="B13" s="13" t="n">
        <v>46127</v>
      </c>
      <c r="C13" s="12" t="inlineStr">
        <is>
          <t>Plat</t>
        </is>
      </c>
      <c r="D13" s="12" t="inlineStr">
        <is>
          <t>Risotto aux champignons</t>
        </is>
      </c>
      <c r="E13" s="5" t="n">
        <v>4</v>
      </c>
      <c r="F13" s="12" t="inlineStr">
        <is>
          <t>Riz arborio</t>
        </is>
      </c>
      <c r="G13" s="6" t="n">
        <v>0.48</v>
      </c>
      <c r="H13" s="14" t="inlineStr">
        <is>
          <t>kg</t>
        </is>
      </c>
      <c r="I13" s="8" t="n">
        <v>4.6</v>
      </c>
      <c r="J13" s="15">
        <f>G13*I13</f>
        <v/>
      </c>
      <c r="K13" s="15">
        <f>SUMIF($A$4:$A$30,A13,$J$4:$J$30)</f>
        <v/>
      </c>
      <c r="L13" s="15">
        <f>IFERROR(K13/E13,0)</f>
        <v/>
      </c>
      <c r="M13" s="10" t="n">
        <v>0.1</v>
      </c>
      <c r="N13" s="8" t="n">
        <v>13.9</v>
      </c>
      <c r="O13" s="15">
        <f>IFERROR(N13/(1+M13),0)</f>
        <v/>
      </c>
      <c r="P13" s="15">
        <f>O13-L13</f>
        <v/>
      </c>
      <c r="Q13" s="16">
        <f>IFERROR(P13/O13,0)</f>
        <v/>
      </c>
      <c r="R13" s="16">
        <f>IFERROR(L13/O13,0)</f>
        <v/>
      </c>
      <c r="S13" s="12" t="inlineStr"/>
      <c r="T13" s="12" t="inlineStr">
        <is>
          <t>Metro Paris</t>
        </is>
      </c>
      <c r="U13" s="12" t="inlineStr">
        <is>
          <t>Nacrer le riz</t>
        </is>
      </c>
    </row>
    <row r="14">
      <c r="A14" s="3" t="inlineStr">
        <is>
          <t>FT-004</t>
        </is>
      </c>
      <c r="B14" s="4" t="n">
        <v>46127</v>
      </c>
      <c r="C14" s="3" t="inlineStr">
        <is>
          <t>Plat</t>
        </is>
      </c>
      <c r="D14" s="3" t="inlineStr">
        <is>
          <t>Risotto aux champignons</t>
        </is>
      </c>
      <c r="E14" s="5" t="n">
        <v>4</v>
      </c>
      <c r="F14" s="3" t="inlineStr">
        <is>
          <t>Cèpes</t>
        </is>
      </c>
      <c r="G14" s="6" t="n">
        <v>0.35</v>
      </c>
      <c r="H14" s="7" t="inlineStr">
        <is>
          <t>kg</t>
        </is>
      </c>
      <c r="I14" s="8" t="n">
        <v>18</v>
      </c>
      <c r="J14" s="9">
        <f>G14*I14</f>
        <v/>
      </c>
      <c r="K14" s="9">
        <f>SUMIF($A$4:$A$30,A14,$J$4:$J$30)</f>
        <v/>
      </c>
      <c r="L14" s="9">
        <f>IFERROR(K14/E14,0)</f>
        <v/>
      </c>
      <c r="M14" s="10" t="n">
        <v>0.1</v>
      </c>
      <c r="N14" s="8" t="n">
        <v>13.9</v>
      </c>
      <c r="O14" s="9">
        <f>IFERROR(N14/(1+M14),0)</f>
        <v/>
      </c>
      <c r="P14" s="9">
        <f>O14-L14</f>
        <v/>
      </c>
      <c r="Q14" s="11">
        <f>IFERROR(P14/O14,0)</f>
        <v/>
      </c>
      <c r="R14" s="11">
        <f>IFERROR(L14/O14,0)</f>
        <v/>
      </c>
      <c r="S14" s="3" t="inlineStr"/>
      <c r="T14" s="3" t="inlineStr">
        <is>
          <t>Producteur local Bordeaux</t>
        </is>
      </c>
      <c r="U14" s="3" t="inlineStr">
        <is>
          <t>Surgelés hors saison</t>
        </is>
      </c>
    </row>
    <row r="15">
      <c r="A15" s="12" t="inlineStr">
        <is>
          <t>FT-004</t>
        </is>
      </c>
      <c r="B15" s="13" t="n">
        <v>46127</v>
      </c>
      <c r="C15" s="12" t="inlineStr">
        <is>
          <t>Plat</t>
        </is>
      </c>
      <c r="D15" s="12" t="inlineStr">
        <is>
          <t>Risotto aux champignons</t>
        </is>
      </c>
      <c r="E15" s="5" t="n">
        <v>4</v>
      </c>
      <c r="F15" s="12" t="inlineStr">
        <is>
          <t>Parmesan</t>
        </is>
      </c>
      <c r="G15" s="6" t="n">
        <v>0.12</v>
      </c>
      <c r="H15" s="14" t="inlineStr">
        <is>
          <t>kg</t>
        </is>
      </c>
      <c r="I15" s="8" t="n">
        <v>16.5</v>
      </c>
      <c r="J15" s="15">
        <f>G15*I15</f>
        <v/>
      </c>
      <c r="K15" s="15">
        <f>SUMIF($A$4:$A$30,A15,$J$4:$J$30)</f>
        <v/>
      </c>
      <c r="L15" s="15">
        <f>IFERROR(K15/E15,0)</f>
        <v/>
      </c>
      <c r="M15" s="10" t="n">
        <v>0.1</v>
      </c>
      <c r="N15" s="8" t="n">
        <v>13.9</v>
      </c>
      <c r="O15" s="15">
        <f>IFERROR(N15/(1+M15),0)</f>
        <v/>
      </c>
      <c r="P15" s="15">
        <f>O15-L15</f>
        <v/>
      </c>
      <c r="Q15" s="16">
        <f>IFERROR(P15/O15,0)</f>
        <v/>
      </c>
      <c r="R15" s="16">
        <f>IFERROR(L15/O15,0)</f>
        <v/>
      </c>
      <c r="S15" s="12" t="inlineStr">
        <is>
          <t>Lait</t>
        </is>
      </c>
      <c r="T15" s="12" t="inlineStr">
        <is>
          <t>Metro Paris</t>
        </is>
      </c>
      <c r="U15" s="12" t="inlineStr">
        <is>
          <t>Râpé au moment</t>
        </is>
      </c>
    </row>
    <row r="16">
      <c r="A16" s="3" t="inlineStr">
        <is>
          <t>FT-005</t>
        </is>
      </c>
      <c r="B16" s="4" t="n">
        <v>46144</v>
      </c>
      <c r="C16" s="3" t="inlineStr">
        <is>
          <t>Plat</t>
        </is>
      </c>
      <c r="D16" s="3" t="inlineStr">
        <is>
          <t>Filet de dorade et légumes</t>
        </is>
      </c>
      <c r="E16" s="5" t="n">
        <v>2</v>
      </c>
      <c r="F16" s="3" t="inlineStr">
        <is>
          <t>Filet de dorade</t>
        </is>
      </c>
      <c r="G16" s="6" t="n">
        <v>0.32</v>
      </c>
      <c r="H16" s="7" t="inlineStr">
        <is>
          <t>kg</t>
        </is>
      </c>
      <c r="I16" s="8" t="n">
        <v>22</v>
      </c>
      <c r="J16" s="9">
        <f>G16*I16</f>
        <v/>
      </c>
      <c r="K16" s="9">
        <f>SUMIF($A$4:$A$30,A16,$J$4:$J$30)</f>
        <v/>
      </c>
      <c r="L16" s="9">
        <f>IFERROR(K16/E16,0)</f>
        <v/>
      </c>
      <c r="M16" s="10" t="n">
        <v>0.1</v>
      </c>
      <c r="N16" s="8" t="n">
        <v>18.5</v>
      </c>
      <c r="O16" s="9">
        <f>IFERROR(N16/(1+M16),0)</f>
        <v/>
      </c>
      <c r="P16" s="9">
        <f>O16-L16</f>
        <v/>
      </c>
      <c r="Q16" s="11">
        <f>IFERROR(P16/O16,0)</f>
        <v/>
      </c>
      <c r="R16" s="11">
        <f>IFERROR(L16/O16,0)</f>
        <v/>
      </c>
      <c r="S16" s="3" t="inlineStr">
        <is>
          <t>Poisson</t>
        </is>
      </c>
      <c r="T16" s="3" t="inlineStr">
        <is>
          <t>Grossiste Marseille</t>
        </is>
      </c>
      <c r="U16" s="3" t="inlineStr">
        <is>
          <t>Poisson du jour</t>
        </is>
      </c>
    </row>
    <row r="17">
      <c r="A17" s="12" t="inlineStr">
        <is>
          <t>FT-005</t>
        </is>
      </c>
      <c r="B17" s="13" t="n">
        <v>46144</v>
      </c>
      <c r="C17" s="12" t="inlineStr">
        <is>
          <t>Plat</t>
        </is>
      </c>
      <c r="D17" s="12" t="inlineStr">
        <is>
          <t>Filet de dorade et légumes</t>
        </is>
      </c>
      <c r="E17" s="5" t="n">
        <v>2</v>
      </c>
      <c r="F17" s="12" t="inlineStr">
        <is>
          <t>Légumes de saison</t>
        </is>
      </c>
      <c r="G17" s="6" t="n">
        <v>0.3</v>
      </c>
      <c r="H17" s="14" t="inlineStr">
        <is>
          <t>kg</t>
        </is>
      </c>
      <c r="I17" s="8" t="n">
        <v>3.4</v>
      </c>
      <c r="J17" s="15">
        <f>G17*I17</f>
        <v/>
      </c>
      <c r="K17" s="15">
        <f>SUMIF($A$4:$A$30,A17,$J$4:$J$30)</f>
        <v/>
      </c>
      <c r="L17" s="15">
        <f>IFERROR(K17/E17,0)</f>
        <v/>
      </c>
      <c r="M17" s="10" t="n">
        <v>0.1</v>
      </c>
      <c r="N17" s="8" t="n">
        <v>18.5</v>
      </c>
      <c r="O17" s="15">
        <f>IFERROR(N17/(1+M17),0)</f>
        <v/>
      </c>
      <c r="P17" s="15">
        <f>O17-L17</f>
        <v/>
      </c>
      <c r="Q17" s="16">
        <f>IFERROR(P17/O17,0)</f>
        <v/>
      </c>
      <c r="R17" s="16">
        <f>IFERROR(L17/O17,0)</f>
        <v/>
      </c>
      <c r="S17" s="12" t="inlineStr"/>
      <c r="T17" s="12" t="inlineStr">
        <is>
          <t>Grossiste Marseille</t>
        </is>
      </c>
      <c r="U17" s="12" t="inlineStr">
        <is>
          <t>Courgettes, poivrons</t>
        </is>
      </c>
    </row>
    <row r="18">
      <c r="A18" s="3" t="inlineStr">
        <is>
          <t>FT-005</t>
        </is>
      </c>
      <c r="B18" s="4" t="n">
        <v>46144</v>
      </c>
      <c r="C18" s="3" t="inlineStr">
        <is>
          <t>Plat</t>
        </is>
      </c>
      <c r="D18" s="3" t="inlineStr">
        <is>
          <t>Filet de dorade et légumes</t>
        </is>
      </c>
      <c r="E18" s="5" t="n">
        <v>2</v>
      </c>
      <c r="F18" s="3" t="inlineStr">
        <is>
          <t>Huile d'olive</t>
        </is>
      </c>
      <c r="G18" s="6" t="n">
        <v>0.04</v>
      </c>
      <c r="H18" s="7" t="inlineStr">
        <is>
          <t>L</t>
        </is>
      </c>
      <c r="I18" s="8" t="n">
        <v>12</v>
      </c>
      <c r="J18" s="9">
        <f>G18*I18</f>
        <v/>
      </c>
      <c r="K18" s="9">
        <f>SUMIF($A$4:$A$30,A18,$J$4:$J$30)</f>
        <v/>
      </c>
      <c r="L18" s="9">
        <f>IFERROR(K18/E18,0)</f>
        <v/>
      </c>
      <c r="M18" s="10" t="n">
        <v>0.1</v>
      </c>
      <c r="N18" s="8" t="n">
        <v>18.5</v>
      </c>
      <c r="O18" s="9">
        <f>IFERROR(N18/(1+M18),0)</f>
        <v/>
      </c>
      <c r="P18" s="9">
        <f>O18-L18</f>
        <v/>
      </c>
      <c r="Q18" s="11">
        <f>IFERROR(P18/O18,0)</f>
        <v/>
      </c>
      <c r="R18" s="11">
        <f>IFERROR(L18/O18,0)</f>
        <v/>
      </c>
      <c r="S18" s="3" t="inlineStr"/>
      <c r="T18" s="3" t="inlineStr">
        <is>
          <t>Grossiste Marseille</t>
        </is>
      </c>
      <c r="U18" s="3" t="inlineStr">
        <is>
          <t>Première pression</t>
        </is>
      </c>
    </row>
    <row r="19">
      <c r="A19" s="12" t="inlineStr">
        <is>
          <t>FT-006</t>
        </is>
      </c>
      <c r="B19" s="13" t="n">
        <v>46162</v>
      </c>
      <c r="C19" s="12" t="inlineStr">
        <is>
          <t>Plat</t>
        </is>
      </c>
      <c r="D19" s="12" t="inlineStr">
        <is>
          <t>Burger de bœuf français</t>
        </is>
      </c>
      <c r="E19" s="5" t="n">
        <v>8</v>
      </c>
      <c r="F19" s="12" t="inlineStr">
        <is>
          <t>Bœuf haché 12 %</t>
        </is>
      </c>
      <c r="G19" s="6" t="n">
        <v>1.2</v>
      </c>
      <c r="H19" s="14" t="inlineStr">
        <is>
          <t>kg</t>
        </is>
      </c>
      <c r="I19" s="8" t="n">
        <v>13.5</v>
      </c>
      <c r="J19" s="15">
        <f>G19*I19</f>
        <v/>
      </c>
      <c r="K19" s="15">
        <f>SUMIF($A$4:$A$30,A19,$J$4:$J$30)</f>
        <v/>
      </c>
      <c r="L19" s="15">
        <f>IFERROR(K19/E19,0)</f>
        <v/>
      </c>
      <c r="M19" s="10" t="n">
        <v>0.1</v>
      </c>
      <c r="N19" s="8" t="n">
        <v>13.5</v>
      </c>
      <c r="O19" s="15">
        <f>IFERROR(N19/(1+M19),0)</f>
        <v/>
      </c>
      <c r="P19" s="15">
        <f>O19-L19</f>
        <v/>
      </c>
      <c r="Q19" s="16">
        <f>IFERROR(P19/O19,0)</f>
        <v/>
      </c>
      <c r="R19" s="16">
        <f>IFERROR(L19/O19,0)</f>
        <v/>
      </c>
      <c r="S19" s="12" t="inlineStr"/>
      <c r="T19" s="12" t="inlineStr">
        <is>
          <t>Metro Paris</t>
        </is>
      </c>
      <c r="U19" s="12" t="inlineStr">
        <is>
          <t>Race Charolaise</t>
        </is>
      </c>
    </row>
    <row r="20">
      <c r="A20" s="3" t="inlineStr">
        <is>
          <t>FT-006</t>
        </is>
      </c>
      <c r="B20" s="4" t="n">
        <v>46162</v>
      </c>
      <c r="C20" s="3" t="inlineStr">
        <is>
          <t>Plat</t>
        </is>
      </c>
      <c r="D20" s="3" t="inlineStr">
        <is>
          <t>Burger de bœuf français</t>
        </is>
      </c>
      <c r="E20" s="5" t="n">
        <v>8</v>
      </c>
      <c r="F20" s="3" t="inlineStr">
        <is>
          <t>Pains à burger</t>
        </is>
      </c>
      <c r="G20" s="6" t="n">
        <v>8</v>
      </c>
      <c r="H20" s="7" t="inlineStr">
        <is>
          <t>pièce</t>
        </is>
      </c>
      <c r="I20" s="8" t="n">
        <v>0.55</v>
      </c>
      <c r="J20" s="9">
        <f>G20*I20</f>
        <v/>
      </c>
      <c r="K20" s="9">
        <f>SUMIF($A$4:$A$30,A20,$J$4:$J$30)</f>
        <v/>
      </c>
      <c r="L20" s="9">
        <f>IFERROR(K20/E20,0)</f>
        <v/>
      </c>
      <c r="M20" s="10" t="n">
        <v>0.1</v>
      </c>
      <c r="N20" s="8" t="n">
        <v>13.5</v>
      </c>
      <c r="O20" s="9">
        <f>IFERROR(N20/(1+M20),0)</f>
        <v/>
      </c>
      <c r="P20" s="9">
        <f>O20-L20</f>
        <v/>
      </c>
      <c r="Q20" s="11">
        <f>IFERROR(P20/O20,0)</f>
        <v/>
      </c>
      <c r="R20" s="11">
        <f>IFERROR(L20/O20,0)</f>
        <v/>
      </c>
      <c r="S20" s="3" t="inlineStr">
        <is>
          <t>Gluten, Sésame</t>
        </is>
      </c>
      <c r="T20" s="3" t="inlineStr">
        <is>
          <t>Metro Paris</t>
        </is>
      </c>
      <c r="U20" s="3" t="inlineStr">
        <is>
          <t>Toastés</t>
        </is>
      </c>
    </row>
    <row r="21">
      <c r="A21" s="12" t="inlineStr">
        <is>
          <t>FT-006</t>
        </is>
      </c>
      <c r="B21" s="13" t="n">
        <v>46162</v>
      </c>
      <c r="C21" s="12" t="inlineStr">
        <is>
          <t>Plat</t>
        </is>
      </c>
      <c r="D21" s="12" t="inlineStr">
        <is>
          <t>Burger de bœuf français</t>
        </is>
      </c>
      <c r="E21" s="5" t="n">
        <v>8</v>
      </c>
      <c r="F21" s="12" t="inlineStr">
        <is>
          <t>Cheddar affiné</t>
        </is>
      </c>
      <c r="G21" s="6" t="n">
        <v>0.2</v>
      </c>
      <c r="H21" s="14" t="inlineStr">
        <is>
          <t>kg</t>
        </is>
      </c>
      <c r="I21" s="8" t="n">
        <v>11</v>
      </c>
      <c r="J21" s="15">
        <f>G21*I21</f>
        <v/>
      </c>
      <c r="K21" s="15">
        <f>SUMIF($A$4:$A$30,A21,$J$4:$J$30)</f>
        <v/>
      </c>
      <c r="L21" s="15">
        <f>IFERROR(K21/E21,0)</f>
        <v/>
      </c>
      <c r="M21" s="10" t="n">
        <v>0.1</v>
      </c>
      <c r="N21" s="8" t="n">
        <v>13.5</v>
      </c>
      <c r="O21" s="15">
        <f>IFERROR(N21/(1+M21),0)</f>
        <v/>
      </c>
      <c r="P21" s="15">
        <f>O21-L21</f>
        <v/>
      </c>
      <c r="Q21" s="16">
        <f>IFERROR(P21/O21,0)</f>
        <v/>
      </c>
      <c r="R21" s="16">
        <f>IFERROR(L21/O21,0)</f>
        <v/>
      </c>
      <c r="S21" s="12" t="inlineStr">
        <is>
          <t>Lait</t>
        </is>
      </c>
      <c r="T21" s="12" t="inlineStr">
        <is>
          <t>Metro Paris</t>
        </is>
      </c>
      <c r="U21" s="12" t="inlineStr"/>
    </row>
    <row r="22">
      <c r="A22" s="3" t="inlineStr">
        <is>
          <t>FT-007</t>
        </is>
      </c>
      <c r="B22" s="4" t="n">
        <v>46178</v>
      </c>
      <c r="C22" s="3" t="inlineStr">
        <is>
          <t>Plat</t>
        </is>
      </c>
      <c r="D22" s="3" t="inlineStr">
        <is>
          <t>Curry de légumes</t>
        </is>
      </c>
      <c r="E22" s="5" t="n">
        <v>4</v>
      </c>
      <c r="F22" s="3" t="inlineStr">
        <is>
          <t>Légumes variés</t>
        </is>
      </c>
      <c r="G22" s="6" t="n">
        <v>0.8</v>
      </c>
      <c r="H22" s="7" t="inlineStr">
        <is>
          <t>kg</t>
        </is>
      </c>
      <c r="I22" s="8" t="n">
        <v>3.2</v>
      </c>
      <c r="J22" s="9">
        <f>G22*I22</f>
        <v/>
      </c>
      <c r="K22" s="9">
        <f>SUMIF($A$4:$A$30,A22,$J$4:$J$30)</f>
        <v/>
      </c>
      <c r="L22" s="9">
        <f>IFERROR(K22/E22,0)</f>
        <v/>
      </c>
      <c r="M22" s="10" t="n">
        <v>0.055</v>
      </c>
      <c r="N22" s="8" t="n">
        <v>9.9</v>
      </c>
      <c r="O22" s="9">
        <f>IFERROR(N22/(1+M22),0)</f>
        <v/>
      </c>
      <c r="P22" s="9">
        <f>O22-L22</f>
        <v/>
      </c>
      <c r="Q22" s="11">
        <f>IFERROR(P22/O22,0)</f>
        <v/>
      </c>
      <c r="R22" s="11">
        <f>IFERROR(L22/O22,0)</f>
        <v/>
      </c>
      <c r="S22" s="3" t="inlineStr"/>
      <c r="T22" s="3" t="inlineStr">
        <is>
          <t>Producteur local Bordeaux</t>
        </is>
      </c>
      <c r="U22" s="3" t="inlineStr">
        <is>
          <t>Produits de saison</t>
        </is>
      </c>
    </row>
    <row r="23">
      <c r="A23" s="12" t="inlineStr">
        <is>
          <t>FT-007</t>
        </is>
      </c>
      <c r="B23" s="13" t="n">
        <v>46178</v>
      </c>
      <c r="C23" s="12" t="inlineStr">
        <is>
          <t>Plat</t>
        </is>
      </c>
      <c r="D23" s="12" t="inlineStr">
        <is>
          <t>Curry de légumes</t>
        </is>
      </c>
      <c r="E23" s="5" t="n">
        <v>4</v>
      </c>
      <c r="F23" s="12" t="inlineStr">
        <is>
          <t>Lait de coco</t>
        </is>
      </c>
      <c r="G23" s="6" t="n">
        <v>0.4</v>
      </c>
      <c r="H23" s="14" t="inlineStr">
        <is>
          <t>L</t>
        </is>
      </c>
      <c r="I23" s="8" t="n">
        <v>3.6</v>
      </c>
      <c r="J23" s="15">
        <f>G23*I23</f>
        <v/>
      </c>
      <c r="K23" s="15">
        <f>SUMIF($A$4:$A$30,A23,$J$4:$J$30)</f>
        <v/>
      </c>
      <c r="L23" s="15">
        <f>IFERROR(K23/E23,0)</f>
        <v/>
      </c>
      <c r="M23" s="10" t="n">
        <v>0.055</v>
      </c>
      <c r="N23" s="8" t="n">
        <v>9.9</v>
      </c>
      <c r="O23" s="15">
        <f>IFERROR(N23/(1+M23),0)</f>
        <v/>
      </c>
      <c r="P23" s="15">
        <f>O23-L23</f>
        <v/>
      </c>
      <c r="Q23" s="16">
        <f>IFERROR(P23/O23,0)</f>
        <v/>
      </c>
      <c r="R23" s="16">
        <f>IFERROR(L23/O23,0)</f>
        <v/>
      </c>
      <c r="S23" s="12" t="inlineStr"/>
      <c r="T23" s="12" t="inlineStr">
        <is>
          <t>Metro Paris</t>
        </is>
      </c>
      <c r="U23" s="12" t="inlineStr"/>
    </row>
    <row r="24">
      <c r="A24" s="3" t="inlineStr">
        <is>
          <t>FT-007</t>
        </is>
      </c>
      <c r="B24" s="4" t="n">
        <v>46178</v>
      </c>
      <c r="C24" s="3" t="inlineStr">
        <is>
          <t>Plat</t>
        </is>
      </c>
      <c r="D24" s="3" t="inlineStr">
        <is>
          <t>Curry de légumes</t>
        </is>
      </c>
      <c r="E24" s="5" t="n">
        <v>4</v>
      </c>
      <c r="F24" s="3" t="inlineStr">
        <is>
          <t>Pâte de curry</t>
        </is>
      </c>
      <c r="G24" s="6" t="n">
        <v>0.06</v>
      </c>
      <c r="H24" s="7" t="inlineStr">
        <is>
          <t>kg</t>
        </is>
      </c>
      <c r="I24" s="8" t="n">
        <v>15</v>
      </c>
      <c r="J24" s="9">
        <f>G24*I24</f>
        <v/>
      </c>
      <c r="K24" s="9">
        <f>SUMIF($A$4:$A$30,A24,$J$4:$J$30)</f>
        <v/>
      </c>
      <c r="L24" s="9">
        <f>IFERROR(K24/E24,0)</f>
        <v/>
      </c>
      <c r="M24" s="10" t="n">
        <v>0.055</v>
      </c>
      <c r="N24" s="8" t="n">
        <v>9.9</v>
      </c>
      <c r="O24" s="9">
        <f>IFERROR(N24/(1+M24),0)</f>
        <v/>
      </c>
      <c r="P24" s="9">
        <f>O24-L24</f>
        <v/>
      </c>
      <c r="Q24" s="11">
        <f>IFERROR(P24/O24,0)</f>
        <v/>
      </c>
      <c r="R24" s="11">
        <f>IFERROR(L24/O24,0)</f>
        <v/>
      </c>
      <c r="S24" s="3" t="inlineStr">
        <is>
          <t>Moutarde</t>
        </is>
      </c>
      <c r="T24" s="3" t="inlineStr">
        <is>
          <t>Metro Paris</t>
        </is>
      </c>
      <c r="U24" s="3" t="inlineStr">
        <is>
          <t>Dosage modéré</t>
        </is>
      </c>
    </row>
    <row r="25">
      <c r="A25" s="12" t="inlineStr">
        <is>
          <t>FT-008</t>
        </is>
      </c>
      <c r="B25" s="13" t="n">
        <v>46191</v>
      </c>
      <c r="C25" s="12" t="inlineStr">
        <is>
          <t>Dessert</t>
        </is>
      </c>
      <c r="D25" s="12" t="inlineStr">
        <is>
          <t>Tarte fine aux pommes</t>
        </is>
      </c>
      <c r="E25" s="5" t="n">
        <v>6</v>
      </c>
      <c r="F25" s="12" t="inlineStr">
        <is>
          <t>Pommes Golden</t>
        </is>
      </c>
      <c r="G25" s="6" t="n">
        <v>0.8</v>
      </c>
      <c r="H25" s="14" t="inlineStr">
        <is>
          <t>kg</t>
        </is>
      </c>
      <c r="I25" s="8" t="n">
        <v>2.4</v>
      </c>
      <c r="J25" s="15">
        <f>G25*I25</f>
        <v/>
      </c>
      <c r="K25" s="15">
        <f>SUMIF($A$4:$A$30,A25,$J$4:$J$30)</f>
        <v/>
      </c>
      <c r="L25" s="15">
        <f>IFERROR(K25/E25,0)</f>
        <v/>
      </c>
      <c r="M25" s="10" t="n">
        <v>0.1</v>
      </c>
      <c r="N25" s="8" t="n">
        <v>7.5</v>
      </c>
      <c r="O25" s="15">
        <f>IFERROR(N25/(1+M25),0)</f>
        <v/>
      </c>
      <c r="P25" s="15">
        <f>O25-L25</f>
        <v/>
      </c>
      <c r="Q25" s="16">
        <f>IFERROR(P25/O25,0)</f>
        <v/>
      </c>
      <c r="R25" s="16">
        <f>IFERROR(L25/O25,0)</f>
        <v/>
      </c>
      <c r="S25" s="12" t="inlineStr"/>
      <c r="T25" s="12" t="inlineStr">
        <is>
          <t>Producteur local Bordeaux</t>
        </is>
      </c>
      <c r="U25" s="12" t="inlineStr">
        <is>
          <t>Lamelles fines</t>
        </is>
      </c>
    </row>
    <row r="26">
      <c r="A26" s="3" t="inlineStr">
        <is>
          <t>FT-008</t>
        </is>
      </c>
      <c r="B26" s="4" t="n">
        <v>46191</v>
      </c>
      <c r="C26" s="3" t="inlineStr">
        <is>
          <t>Dessert</t>
        </is>
      </c>
      <c r="D26" s="3" t="inlineStr">
        <is>
          <t>Tarte fine aux pommes</t>
        </is>
      </c>
      <c r="E26" s="5" t="n">
        <v>6</v>
      </c>
      <c r="F26" s="3" t="inlineStr">
        <is>
          <t>Pâte feuilletée</t>
        </is>
      </c>
      <c r="G26" s="6" t="n">
        <v>0.4</v>
      </c>
      <c r="H26" s="7" t="inlineStr">
        <is>
          <t>kg</t>
        </is>
      </c>
      <c r="I26" s="8" t="n">
        <v>7.2</v>
      </c>
      <c r="J26" s="9">
        <f>G26*I26</f>
        <v/>
      </c>
      <c r="K26" s="9">
        <f>SUMIF($A$4:$A$30,A26,$J$4:$J$30)</f>
        <v/>
      </c>
      <c r="L26" s="9">
        <f>IFERROR(K26/E26,0)</f>
        <v/>
      </c>
      <c r="M26" s="10" t="n">
        <v>0.1</v>
      </c>
      <c r="N26" s="8" t="n">
        <v>7.5</v>
      </c>
      <c r="O26" s="9">
        <f>IFERROR(N26/(1+M26),0)</f>
        <v/>
      </c>
      <c r="P26" s="9">
        <f>O26-L26</f>
        <v/>
      </c>
      <c r="Q26" s="11">
        <f>IFERROR(P26/O26,0)</f>
        <v/>
      </c>
      <c r="R26" s="11">
        <f>IFERROR(L26/O26,0)</f>
        <v/>
      </c>
      <c r="S26" s="3" t="inlineStr">
        <is>
          <t>Gluten</t>
        </is>
      </c>
      <c r="T26" s="3" t="inlineStr">
        <is>
          <t>Transgourmet Lyon</t>
        </is>
      </c>
      <c r="U26" s="3" t="inlineStr">
        <is>
          <t>Pur beurre</t>
        </is>
      </c>
    </row>
    <row r="27">
      <c r="A27" s="12" t="inlineStr">
        <is>
          <t>FT-008</t>
        </is>
      </c>
      <c r="B27" s="13" t="n">
        <v>46191</v>
      </c>
      <c r="C27" s="12" t="inlineStr">
        <is>
          <t>Dessert</t>
        </is>
      </c>
      <c r="D27" s="12" t="inlineStr">
        <is>
          <t>Tarte fine aux pommes</t>
        </is>
      </c>
      <c r="E27" s="5" t="n">
        <v>6</v>
      </c>
      <c r="F27" s="12" t="inlineStr">
        <is>
          <t>Beurre</t>
        </is>
      </c>
      <c r="G27" s="6" t="n">
        <v>0.05</v>
      </c>
      <c r="H27" s="14" t="inlineStr">
        <is>
          <t>kg</t>
        </is>
      </c>
      <c r="I27" s="8" t="n">
        <v>9.5</v>
      </c>
      <c r="J27" s="15">
        <f>G27*I27</f>
        <v/>
      </c>
      <c r="K27" s="15">
        <f>SUMIF($A$4:$A$30,A27,$J$4:$J$30)</f>
        <v/>
      </c>
      <c r="L27" s="15">
        <f>IFERROR(K27/E27,0)</f>
        <v/>
      </c>
      <c r="M27" s="10" t="n">
        <v>0.1</v>
      </c>
      <c r="N27" s="8" t="n">
        <v>7.5</v>
      </c>
      <c r="O27" s="15">
        <f>IFERROR(N27/(1+M27),0)</f>
        <v/>
      </c>
      <c r="P27" s="15">
        <f>O27-L27</f>
        <v/>
      </c>
      <c r="Q27" s="16">
        <f>IFERROR(P27/O27,0)</f>
        <v/>
      </c>
      <c r="R27" s="16">
        <f>IFERROR(L27/O27,0)</f>
        <v/>
      </c>
      <c r="S27" s="12" t="inlineStr">
        <is>
          <t>Lait</t>
        </is>
      </c>
      <c r="T27" s="12" t="inlineStr">
        <is>
          <t>Transgourmet Lyon</t>
        </is>
      </c>
      <c r="U27" s="12" t="inlineStr">
        <is>
          <t>Noisettes de beurre</t>
        </is>
      </c>
    </row>
    <row r="28">
      <c r="A28" s="3" t="inlineStr">
        <is>
          <t>FT-009</t>
        </is>
      </c>
      <c r="B28" s="4" t="n">
        <v>46213</v>
      </c>
      <c r="C28" s="3" t="inlineStr">
        <is>
          <t>Dessert</t>
        </is>
      </c>
      <c r="D28" s="3" t="inlineStr">
        <is>
          <t>Fondant au chocolat</t>
        </is>
      </c>
      <c r="E28" s="5" t="n">
        <v>8</v>
      </c>
      <c r="F28" s="3" t="inlineStr">
        <is>
          <t>Chocolat noir 70 %</t>
        </is>
      </c>
      <c r="G28" s="6" t="n">
        <v>0.6</v>
      </c>
      <c r="H28" s="7" t="inlineStr">
        <is>
          <t>kg</t>
        </is>
      </c>
      <c r="I28" s="8" t="n">
        <v>12.8</v>
      </c>
      <c r="J28" s="9">
        <f>G28*I28</f>
        <v/>
      </c>
      <c r="K28" s="9">
        <f>SUMIF($A$4:$A$30,A28,$J$4:$J$30)</f>
        <v/>
      </c>
      <c r="L28" s="9">
        <f>IFERROR(K28/E28,0)</f>
        <v/>
      </c>
      <c r="M28" s="10" t="n">
        <v>0.1</v>
      </c>
      <c r="N28" s="8" t="n">
        <v>8.5</v>
      </c>
      <c r="O28" s="9">
        <f>IFERROR(N28/(1+M28),0)</f>
        <v/>
      </c>
      <c r="P28" s="9">
        <f>O28-L28</f>
        <v/>
      </c>
      <c r="Q28" s="11">
        <f>IFERROR(P28/O28,0)</f>
        <v/>
      </c>
      <c r="R28" s="11">
        <f>IFERROR(L28/O28,0)</f>
        <v/>
      </c>
      <c r="S28" s="3" t="inlineStr"/>
      <c r="T28" s="3" t="inlineStr">
        <is>
          <t>Metro Paris</t>
        </is>
      </c>
      <c r="U28" s="3" t="inlineStr">
        <is>
          <t>Chocolat de couverture</t>
        </is>
      </c>
    </row>
    <row r="29">
      <c r="A29" s="12" t="inlineStr">
        <is>
          <t>FT-009</t>
        </is>
      </c>
      <c r="B29" s="13" t="n">
        <v>46213</v>
      </c>
      <c r="C29" s="12" t="inlineStr">
        <is>
          <t>Dessert</t>
        </is>
      </c>
      <c r="D29" s="12" t="inlineStr">
        <is>
          <t>Fondant au chocolat</t>
        </is>
      </c>
      <c r="E29" s="5" t="n">
        <v>8</v>
      </c>
      <c r="F29" s="12" t="inlineStr">
        <is>
          <t>Œufs</t>
        </is>
      </c>
      <c r="G29" s="6" t="n">
        <v>10</v>
      </c>
      <c r="H29" s="14" t="inlineStr">
        <is>
          <t>pièce</t>
        </is>
      </c>
      <c r="I29" s="8" t="n">
        <v>0.28</v>
      </c>
      <c r="J29" s="15">
        <f>G29*I29</f>
        <v/>
      </c>
      <c r="K29" s="15">
        <f>SUMIF($A$4:$A$30,A29,$J$4:$J$30)</f>
        <v/>
      </c>
      <c r="L29" s="15">
        <f>IFERROR(K29/E29,0)</f>
        <v/>
      </c>
      <c r="M29" s="10" t="n">
        <v>0.1</v>
      </c>
      <c r="N29" s="8" t="n">
        <v>8.5</v>
      </c>
      <c r="O29" s="15">
        <f>IFERROR(N29/(1+M29),0)</f>
        <v/>
      </c>
      <c r="P29" s="15">
        <f>O29-L29</f>
        <v/>
      </c>
      <c r="Q29" s="16">
        <f>IFERROR(P29/O29,0)</f>
        <v/>
      </c>
      <c r="R29" s="16">
        <f>IFERROR(L29/O29,0)</f>
        <v/>
      </c>
      <c r="S29" s="12" t="inlineStr">
        <is>
          <t>Œuf</t>
        </is>
      </c>
      <c r="T29" s="12" t="inlineStr">
        <is>
          <t>Metro Paris</t>
        </is>
      </c>
      <c r="U29" s="12" t="inlineStr">
        <is>
          <t>Œufs plein air</t>
        </is>
      </c>
    </row>
    <row r="30">
      <c r="A30" s="3" t="inlineStr">
        <is>
          <t>FT-009</t>
        </is>
      </c>
      <c r="B30" s="4" t="n">
        <v>46213</v>
      </c>
      <c r="C30" s="3" t="inlineStr">
        <is>
          <t>Dessert</t>
        </is>
      </c>
      <c r="D30" s="3" t="inlineStr">
        <is>
          <t>Fondant au chocolat</t>
        </is>
      </c>
      <c r="E30" s="5" t="n">
        <v>8</v>
      </c>
      <c r="F30" s="3" t="inlineStr">
        <is>
          <t>Beurre</t>
        </is>
      </c>
      <c r="G30" s="6" t="n">
        <v>0.25</v>
      </c>
      <c r="H30" s="7" t="inlineStr">
        <is>
          <t>kg</t>
        </is>
      </c>
      <c r="I30" s="8" t="n">
        <v>9.5</v>
      </c>
      <c r="J30" s="9">
        <f>G30*I30</f>
        <v/>
      </c>
      <c r="K30" s="9">
        <f>SUMIF($A$4:$A$30,A30,$J$4:$J$30)</f>
        <v/>
      </c>
      <c r="L30" s="9">
        <f>IFERROR(K30/E30,0)</f>
        <v/>
      </c>
      <c r="M30" s="10" t="n">
        <v>0.1</v>
      </c>
      <c r="N30" s="8" t="n">
        <v>8.5</v>
      </c>
      <c r="O30" s="9">
        <f>IFERROR(N30/(1+M30),0)</f>
        <v/>
      </c>
      <c r="P30" s="9">
        <f>O30-L30</f>
        <v/>
      </c>
      <c r="Q30" s="11">
        <f>IFERROR(P30/O30,0)</f>
        <v/>
      </c>
      <c r="R30" s="11">
        <f>IFERROR(L30/O30,0)</f>
        <v/>
      </c>
      <c r="S30" s="3" t="inlineStr">
        <is>
          <t>Lait</t>
        </is>
      </c>
      <c r="T30" s="3" t="inlineStr">
        <is>
          <t>Metro Paris</t>
        </is>
      </c>
      <c r="U30" s="3" t="inlineStr">
        <is>
          <t>Fondu avec le chocolat</t>
        </is>
      </c>
    </row>
  </sheetData>
  <autoFilter ref="A3:U30"/>
  <mergeCells count="1">
    <mergeCell ref="A1:U1"/>
  </mergeCells>
  <conditionalFormatting sqref="Q4:Q30">
    <cfRule type="cellIs" priority="1" operator="greaterThanOrEqual" dxfId="0" stopIfTrue="1">
      <formula>0.65</formula>
    </cfRule>
  </conditionalFormatting>
  <conditionalFormatting sqref="R4:R30">
    <cfRule type="cellIs" priority="2" operator="greaterThan" dxfId="1" stopIfTrue="1">
      <formula>0.35</formula>
    </cfRule>
  </conditionalFormatting>
  <dataValidations count="3">
    <dataValidation sqref="M4:M30" showErrorMessage="1" showInputMessage="1" allowBlank="1" type="list">
      <formula1>"0.2,0.1,0.055"</formula1>
    </dataValidation>
    <dataValidation sqref="G4:G30" showErrorMessage="1" showInputMessage="1" allowBlank="1" type="list">
      <formula1>"kg,g,L,cl,pièce,botte,portion"</formula1>
    </dataValidation>
    <dataValidation sqref="C4:C30" showErrorMessage="1" showInputMessage="1" allowBlank="1" type="list">
      <formula1>"Entrée,Plat,Dessert,Accompagnement,Boisson"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37"/>
  <sheetViews>
    <sheetView workbookViewId="0">
      <pane ySplit="3" topLeftCell="A4" activePane="bottomLeft" state="frozen"/>
      <selection pane="bottomLeft" activeCell="A1" sqref="A1"/>
    </sheetView>
  </sheetViews>
  <sheetFormatPr baseColWidth="8" defaultRowHeight="15"/>
  <cols>
    <col width="10" customWidth="1" min="1" max="1"/>
    <col width="30" customWidth="1" min="2" max="2"/>
    <col width="13" customWidth="1" min="3" max="3"/>
    <col width="16" customWidth="1" min="4" max="4"/>
    <col width="16" customWidth="1" min="5" max="5"/>
    <col width="15" customWidth="1" min="6" max="6"/>
    <col width="15" customWidth="1" min="7" max="7"/>
    <col width="12" customWidth="1" min="8" max="8"/>
    <col width="15" customWidth="1" min="9" max="9"/>
    <col width="12" customWidth="1" min="10" max="10"/>
  </cols>
  <sheetData>
    <row r="1" ht="26" customHeight="1">
      <c r="A1" s="17" t="inlineStr">
        <is>
          <t>Synthèse — Pilotage des fiches techniques</t>
        </is>
      </c>
    </row>
    <row r="3" ht="32" customHeight="1">
      <c r="A3" s="2" t="inlineStr">
        <is>
          <t>ID fiche</t>
        </is>
      </c>
      <c r="B3" s="2" t="inlineStr">
        <is>
          <t>Nom du plat</t>
        </is>
      </c>
      <c r="C3" s="2" t="inlineStr">
        <is>
          <t>Catégorie</t>
        </is>
      </c>
      <c r="D3" s="2" t="inlineStr">
        <is>
          <t>Coût total recette HT</t>
        </is>
      </c>
      <c r="E3" s="2" t="inlineStr">
        <is>
          <t>Coût par portion HT</t>
        </is>
      </c>
      <c r="F3" s="2" t="inlineStr">
        <is>
          <t>Prix de vente TTC</t>
        </is>
      </c>
      <c r="G3" s="2" t="inlineStr">
        <is>
          <t>Marge brute HT</t>
        </is>
      </c>
      <c r="H3" s="2" t="inlineStr">
        <is>
          <t>Taux de marge</t>
        </is>
      </c>
      <c r="I3" s="2" t="inlineStr">
        <is>
          <t>Taux coût matière</t>
        </is>
      </c>
      <c r="J3" s="2" t="inlineStr">
        <is>
          <t>Statut</t>
        </is>
      </c>
    </row>
    <row r="4">
      <c r="A4" s="3" t="inlineStr">
        <is>
          <t>FT-001</t>
        </is>
      </c>
      <c r="B4" s="3" t="inlineStr">
        <is>
          <t>Salade de chèvre chaud</t>
        </is>
      </c>
      <c r="C4" s="3" t="inlineStr">
        <is>
          <t>Entrée</t>
        </is>
      </c>
      <c r="D4" s="9">
        <f>SUMIF('Fiches techniques'!$A$4:$A$30,A4,'Fiches techniques'!$J$4:$J$30)</f>
        <v/>
      </c>
      <c r="E4" s="9">
        <f>IFERROR(D4/AVERAGEIF('Fiches techniques'!$A$4:$A$30,A4,'Fiches techniques'!$E$4:$E$30),0)</f>
        <v/>
      </c>
      <c r="F4" s="9">
        <f>AVERAGEIF('Fiches techniques'!$A$4:$A$30,A4,'Fiches techniques'!$N$4:$N$30)</f>
        <v/>
      </c>
      <c r="G4" s="9">
        <f>AVERAGEIF('Fiches techniques'!$A$4:$A$30,A4,'Fiches techniques'!$P$4:$P$30)</f>
        <v/>
      </c>
      <c r="H4" s="11">
        <f>AVERAGEIF('Fiches techniques'!$A$4:$A$30,A4,'Fiches techniques'!$Q$4:$Q$30)</f>
        <v/>
      </c>
      <c r="I4" s="11">
        <f>AVERAGEIF('Fiches techniques'!$A$4:$A$30,A4,'Fiches techniques'!$R$4:$R$30)</f>
        <v/>
      </c>
      <c r="J4" s="7">
        <f>IF(I4&gt;0.35,"À revoir","Conforme")</f>
        <v/>
      </c>
    </row>
    <row r="5">
      <c r="A5" s="12" t="inlineStr">
        <is>
          <t>FT-002</t>
        </is>
      </c>
      <c r="B5" s="12" t="inlineStr">
        <is>
          <t>Velouté de potimarron</t>
        </is>
      </c>
      <c r="C5" s="12" t="inlineStr">
        <is>
          <t>Entrée</t>
        </is>
      </c>
      <c r="D5" s="15">
        <f>SUMIF('Fiches techniques'!$A$4:$A$30,A5,'Fiches techniques'!$J$4:$J$30)</f>
        <v/>
      </c>
      <c r="E5" s="15">
        <f>IFERROR(D5/AVERAGEIF('Fiches techniques'!$A$4:$A$30,A5,'Fiches techniques'!$E$4:$E$30),0)</f>
        <v/>
      </c>
      <c r="F5" s="15">
        <f>AVERAGEIF('Fiches techniques'!$A$4:$A$30,A5,'Fiches techniques'!$N$4:$N$30)</f>
        <v/>
      </c>
      <c r="G5" s="15">
        <f>AVERAGEIF('Fiches techniques'!$A$4:$A$30,A5,'Fiches techniques'!$P$4:$P$30)</f>
        <v/>
      </c>
      <c r="H5" s="16">
        <f>AVERAGEIF('Fiches techniques'!$A$4:$A$30,A5,'Fiches techniques'!$Q$4:$Q$30)</f>
        <v/>
      </c>
      <c r="I5" s="16">
        <f>AVERAGEIF('Fiches techniques'!$A$4:$A$30,A5,'Fiches techniques'!$R$4:$R$30)</f>
        <v/>
      </c>
      <c r="J5" s="14">
        <f>IF(I5&gt;0.35,"À revoir","Conforme")</f>
        <v/>
      </c>
    </row>
    <row r="6">
      <c r="A6" s="3" t="inlineStr">
        <is>
          <t>FT-003</t>
        </is>
      </c>
      <c r="B6" s="3" t="inlineStr">
        <is>
          <t>Blanquette de volaille</t>
        </is>
      </c>
      <c r="C6" s="3" t="inlineStr">
        <is>
          <t>Plat</t>
        </is>
      </c>
      <c r="D6" s="9">
        <f>SUMIF('Fiches techniques'!$A$4:$A$30,A6,'Fiches techniques'!$J$4:$J$30)</f>
        <v/>
      </c>
      <c r="E6" s="9">
        <f>IFERROR(D6/AVERAGEIF('Fiches techniques'!$A$4:$A$30,A6,'Fiches techniques'!$E$4:$E$30),0)</f>
        <v/>
      </c>
      <c r="F6" s="9">
        <f>AVERAGEIF('Fiches techniques'!$A$4:$A$30,A6,'Fiches techniques'!$N$4:$N$30)</f>
        <v/>
      </c>
      <c r="G6" s="9">
        <f>AVERAGEIF('Fiches techniques'!$A$4:$A$30,A6,'Fiches techniques'!$P$4:$P$30)</f>
        <v/>
      </c>
      <c r="H6" s="11">
        <f>AVERAGEIF('Fiches techniques'!$A$4:$A$30,A6,'Fiches techniques'!$Q$4:$Q$30)</f>
        <v/>
      </c>
      <c r="I6" s="11">
        <f>AVERAGEIF('Fiches techniques'!$A$4:$A$30,A6,'Fiches techniques'!$R$4:$R$30)</f>
        <v/>
      </c>
      <c r="J6" s="7">
        <f>IF(I6&gt;0.35,"À revoir","Conforme")</f>
        <v/>
      </c>
    </row>
    <row r="7">
      <c r="A7" s="12" t="inlineStr">
        <is>
          <t>FT-004</t>
        </is>
      </c>
      <c r="B7" s="12" t="inlineStr">
        <is>
          <t>Risotto aux champignons</t>
        </is>
      </c>
      <c r="C7" s="12" t="inlineStr">
        <is>
          <t>Plat</t>
        </is>
      </c>
      <c r="D7" s="15">
        <f>SUMIF('Fiches techniques'!$A$4:$A$30,A7,'Fiches techniques'!$J$4:$J$30)</f>
        <v/>
      </c>
      <c r="E7" s="15">
        <f>IFERROR(D7/AVERAGEIF('Fiches techniques'!$A$4:$A$30,A7,'Fiches techniques'!$E$4:$E$30),0)</f>
        <v/>
      </c>
      <c r="F7" s="15">
        <f>AVERAGEIF('Fiches techniques'!$A$4:$A$30,A7,'Fiches techniques'!$N$4:$N$30)</f>
        <v/>
      </c>
      <c r="G7" s="15">
        <f>AVERAGEIF('Fiches techniques'!$A$4:$A$30,A7,'Fiches techniques'!$P$4:$P$30)</f>
        <v/>
      </c>
      <c r="H7" s="16">
        <f>AVERAGEIF('Fiches techniques'!$A$4:$A$30,A7,'Fiches techniques'!$Q$4:$Q$30)</f>
        <v/>
      </c>
      <c r="I7" s="16">
        <f>AVERAGEIF('Fiches techniques'!$A$4:$A$30,A7,'Fiches techniques'!$R$4:$R$30)</f>
        <v/>
      </c>
      <c r="J7" s="14">
        <f>IF(I7&gt;0.35,"À revoir","Conforme")</f>
        <v/>
      </c>
    </row>
    <row r="8">
      <c r="A8" s="3" t="inlineStr">
        <is>
          <t>FT-005</t>
        </is>
      </c>
      <c r="B8" s="3" t="inlineStr">
        <is>
          <t>Filet de dorade et légumes</t>
        </is>
      </c>
      <c r="C8" s="3" t="inlineStr">
        <is>
          <t>Plat</t>
        </is>
      </c>
      <c r="D8" s="9">
        <f>SUMIF('Fiches techniques'!$A$4:$A$30,A8,'Fiches techniques'!$J$4:$J$30)</f>
        <v/>
      </c>
      <c r="E8" s="9">
        <f>IFERROR(D8/AVERAGEIF('Fiches techniques'!$A$4:$A$30,A8,'Fiches techniques'!$E$4:$E$30),0)</f>
        <v/>
      </c>
      <c r="F8" s="9">
        <f>AVERAGEIF('Fiches techniques'!$A$4:$A$30,A8,'Fiches techniques'!$N$4:$N$30)</f>
        <v/>
      </c>
      <c r="G8" s="9">
        <f>AVERAGEIF('Fiches techniques'!$A$4:$A$30,A8,'Fiches techniques'!$P$4:$P$30)</f>
        <v/>
      </c>
      <c r="H8" s="11">
        <f>AVERAGEIF('Fiches techniques'!$A$4:$A$30,A8,'Fiches techniques'!$Q$4:$Q$30)</f>
        <v/>
      </c>
      <c r="I8" s="11">
        <f>AVERAGEIF('Fiches techniques'!$A$4:$A$30,A8,'Fiches techniques'!$R$4:$R$30)</f>
        <v/>
      </c>
      <c r="J8" s="7">
        <f>IF(I8&gt;0.35,"À revoir","Conforme")</f>
        <v/>
      </c>
    </row>
    <row r="9">
      <c r="A9" s="12" t="inlineStr">
        <is>
          <t>FT-006</t>
        </is>
      </c>
      <c r="B9" s="12" t="inlineStr">
        <is>
          <t>Burger de bœuf français</t>
        </is>
      </c>
      <c r="C9" s="12" t="inlineStr">
        <is>
          <t>Plat</t>
        </is>
      </c>
      <c r="D9" s="15">
        <f>SUMIF('Fiches techniques'!$A$4:$A$30,A9,'Fiches techniques'!$J$4:$J$30)</f>
        <v/>
      </c>
      <c r="E9" s="15">
        <f>IFERROR(D9/AVERAGEIF('Fiches techniques'!$A$4:$A$30,A9,'Fiches techniques'!$E$4:$E$30),0)</f>
        <v/>
      </c>
      <c r="F9" s="15">
        <f>AVERAGEIF('Fiches techniques'!$A$4:$A$30,A9,'Fiches techniques'!$N$4:$N$30)</f>
        <v/>
      </c>
      <c r="G9" s="15">
        <f>AVERAGEIF('Fiches techniques'!$A$4:$A$30,A9,'Fiches techniques'!$P$4:$P$30)</f>
        <v/>
      </c>
      <c r="H9" s="16">
        <f>AVERAGEIF('Fiches techniques'!$A$4:$A$30,A9,'Fiches techniques'!$Q$4:$Q$30)</f>
        <v/>
      </c>
      <c r="I9" s="16">
        <f>AVERAGEIF('Fiches techniques'!$A$4:$A$30,A9,'Fiches techniques'!$R$4:$R$30)</f>
        <v/>
      </c>
      <c r="J9" s="14">
        <f>IF(I9&gt;0.35,"À revoir","Conforme")</f>
        <v/>
      </c>
    </row>
    <row r="10">
      <c r="A10" s="3" t="inlineStr">
        <is>
          <t>FT-007</t>
        </is>
      </c>
      <c r="B10" s="3" t="inlineStr">
        <is>
          <t>Curry de légumes</t>
        </is>
      </c>
      <c r="C10" s="3" t="inlineStr">
        <is>
          <t>Plat</t>
        </is>
      </c>
      <c r="D10" s="9">
        <f>SUMIF('Fiches techniques'!$A$4:$A$30,A10,'Fiches techniques'!$J$4:$J$30)</f>
        <v/>
      </c>
      <c r="E10" s="9">
        <f>IFERROR(D10/AVERAGEIF('Fiches techniques'!$A$4:$A$30,A10,'Fiches techniques'!$E$4:$E$30),0)</f>
        <v/>
      </c>
      <c r="F10" s="9">
        <f>AVERAGEIF('Fiches techniques'!$A$4:$A$30,A10,'Fiches techniques'!$N$4:$N$30)</f>
        <v/>
      </c>
      <c r="G10" s="9">
        <f>AVERAGEIF('Fiches techniques'!$A$4:$A$30,A10,'Fiches techniques'!$P$4:$P$30)</f>
        <v/>
      </c>
      <c r="H10" s="11">
        <f>AVERAGEIF('Fiches techniques'!$A$4:$A$30,A10,'Fiches techniques'!$Q$4:$Q$30)</f>
        <v/>
      </c>
      <c r="I10" s="11">
        <f>AVERAGEIF('Fiches techniques'!$A$4:$A$30,A10,'Fiches techniques'!$R$4:$R$30)</f>
        <v/>
      </c>
      <c r="J10" s="7">
        <f>IF(I10&gt;0.35,"À revoir","Conforme")</f>
        <v/>
      </c>
    </row>
    <row r="11">
      <c r="A11" s="12" t="inlineStr">
        <is>
          <t>FT-008</t>
        </is>
      </c>
      <c r="B11" s="12" t="inlineStr">
        <is>
          <t>Tarte fine aux pommes</t>
        </is>
      </c>
      <c r="C11" s="12" t="inlineStr">
        <is>
          <t>Dessert</t>
        </is>
      </c>
      <c r="D11" s="15">
        <f>SUMIF('Fiches techniques'!$A$4:$A$30,A11,'Fiches techniques'!$J$4:$J$30)</f>
        <v/>
      </c>
      <c r="E11" s="15">
        <f>IFERROR(D11/AVERAGEIF('Fiches techniques'!$A$4:$A$30,A11,'Fiches techniques'!$E$4:$E$30),0)</f>
        <v/>
      </c>
      <c r="F11" s="15">
        <f>AVERAGEIF('Fiches techniques'!$A$4:$A$30,A11,'Fiches techniques'!$N$4:$N$30)</f>
        <v/>
      </c>
      <c r="G11" s="15">
        <f>AVERAGEIF('Fiches techniques'!$A$4:$A$30,A11,'Fiches techniques'!$P$4:$P$30)</f>
        <v/>
      </c>
      <c r="H11" s="16">
        <f>AVERAGEIF('Fiches techniques'!$A$4:$A$30,A11,'Fiches techniques'!$Q$4:$Q$30)</f>
        <v/>
      </c>
      <c r="I11" s="16">
        <f>AVERAGEIF('Fiches techniques'!$A$4:$A$30,A11,'Fiches techniques'!$R$4:$R$30)</f>
        <v/>
      </c>
      <c r="J11" s="14">
        <f>IF(I11&gt;0.35,"À revoir","Conforme")</f>
        <v/>
      </c>
    </row>
    <row r="12">
      <c r="A12" s="3" t="inlineStr">
        <is>
          <t>FT-009</t>
        </is>
      </c>
      <c r="B12" s="3" t="inlineStr">
        <is>
          <t>Fondant au chocolat</t>
        </is>
      </c>
      <c r="C12" s="3" t="inlineStr">
        <is>
          <t>Dessert</t>
        </is>
      </c>
      <c r="D12" s="9">
        <f>SUMIF('Fiches techniques'!$A$4:$A$30,A12,'Fiches techniques'!$J$4:$J$30)</f>
        <v/>
      </c>
      <c r="E12" s="9">
        <f>IFERROR(D12/AVERAGEIF('Fiches techniques'!$A$4:$A$30,A12,'Fiches techniques'!$E$4:$E$30),0)</f>
        <v/>
      </c>
      <c r="F12" s="9">
        <f>AVERAGEIF('Fiches techniques'!$A$4:$A$30,A12,'Fiches techniques'!$N$4:$N$30)</f>
        <v/>
      </c>
      <c r="G12" s="9">
        <f>AVERAGEIF('Fiches techniques'!$A$4:$A$30,A12,'Fiches techniques'!$P$4:$P$30)</f>
        <v/>
      </c>
      <c r="H12" s="11">
        <f>AVERAGEIF('Fiches techniques'!$A$4:$A$30,A12,'Fiches techniques'!$Q$4:$Q$30)</f>
        <v/>
      </c>
      <c r="I12" s="11">
        <f>AVERAGEIF('Fiches techniques'!$A$4:$A$30,A12,'Fiches techniques'!$R$4:$R$30)</f>
        <v/>
      </c>
      <c r="J12" s="7">
        <f>IF(I12&gt;0.35,"À revoir","Conforme")</f>
        <v/>
      </c>
    </row>
    <row r="15">
      <c r="A15" s="18" t="inlineStr">
        <is>
          <t>Indicateurs clés</t>
        </is>
      </c>
    </row>
    <row r="16">
      <c r="A16" s="19" t="inlineStr">
        <is>
          <t>Nombre de fiches techniques</t>
        </is>
      </c>
      <c r="B16" s="20">
        <f>COUNTA(A4:A12)</f>
        <v/>
      </c>
    </row>
    <row r="17">
      <c r="A17" s="19" t="inlineStr">
        <is>
          <t>Coût moyen par portion HT</t>
        </is>
      </c>
      <c r="B17" s="21">
        <f>AVERAGE(E4:E12)</f>
        <v/>
      </c>
    </row>
    <row r="18">
      <c r="A18" s="19" t="inlineStr">
        <is>
          <t>Prix de vente TTC moyen</t>
        </is>
      </c>
      <c r="B18" s="21">
        <f>AVERAGE(F4:F12)</f>
        <v/>
      </c>
    </row>
    <row r="19">
      <c r="A19" s="19" t="inlineStr">
        <is>
          <t>Taux de coût matière moyen</t>
        </is>
      </c>
      <c r="B19" s="22">
        <f>AVERAGE(I4:I12)</f>
        <v/>
      </c>
    </row>
    <row r="20">
      <c r="A20" s="19" t="inlineStr">
        <is>
          <t>Marge brute moyenne HT</t>
        </is>
      </c>
      <c r="B20" s="21">
        <f>AVERAGE(G4:G12)</f>
        <v/>
      </c>
    </row>
    <row r="21">
      <c r="A21" s="19" t="inlineStr">
        <is>
          <t>Recettes dépassant 35 % de coût matière</t>
        </is>
      </c>
      <c r="B21" s="20">
        <f>COUNTIF(I4:I12,"&gt;35%")</f>
        <v/>
      </c>
    </row>
    <row r="22">
      <c r="A22" s="19" t="inlineStr">
        <is>
          <t>Recette au meilleur taux de marge</t>
        </is>
      </c>
      <c r="B22" s="23">
        <f>IFERROR(VLOOKUP(MAX(H4:H12),CHOOSE({1,2},H4:H12,B4:B12),2,FALSE),"")</f>
        <v/>
      </c>
    </row>
    <row r="23">
      <c r="A23" s="19" t="inlineStr">
        <is>
          <t>Recette au coût matière le plus élevé</t>
        </is>
      </c>
      <c r="B23" s="23">
        <f>IFERROR(VLOOKUP(MAX(I4:I12),CHOOSE({1,2},I4:I12,B4:B12),2,FALSE),"")</f>
        <v/>
      </c>
    </row>
    <row r="32">
      <c r="A32" s="24" t="inlineStr">
        <is>
          <t>Catégorie</t>
        </is>
      </c>
      <c r="B32" s="24" t="inlineStr">
        <is>
          <t>Nombre</t>
        </is>
      </c>
    </row>
    <row r="33">
      <c r="A33" s="25" t="inlineStr">
        <is>
          <t>Entrée</t>
        </is>
      </c>
      <c r="B33" s="25">
        <f>COUNTIF(C4:C12,A33)</f>
        <v/>
      </c>
    </row>
    <row r="34">
      <c r="A34" s="25" t="inlineStr">
        <is>
          <t>Plat</t>
        </is>
      </c>
      <c r="B34" s="25">
        <f>COUNTIF(C4:C12,A34)</f>
        <v/>
      </c>
    </row>
    <row r="35">
      <c r="A35" s="25" t="inlineStr">
        <is>
          <t>Dessert</t>
        </is>
      </c>
      <c r="B35" s="25">
        <f>COUNTIF(C4:C12,A35)</f>
        <v/>
      </c>
    </row>
    <row r="36">
      <c r="A36" s="25" t="inlineStr">
        <is>
          <t>Accompagnement</t>
        </is>
      </c>
      <c r="B36" s="25">
        <f>COUNTIF(C4:C12,A36)</f>
        <v/>
      </c>
    </row>
    <row r="37">
      <c r="A37" s="25" t="inlineStr">
        <is>
          <t>Boisson</t>
        </is>
      </c>
      <c r="B37" s="25">
        <f>COUNTIF(C4:C12,A37)</f>
        <v/>
      </c>
    </row>
  </sheetData>
  <mergeCells count="2">
    <mergeCell ref="A1:H1"/>
    <mergeCell ref="A15:C15"/>
  </mergeCells>
  <conditionalFormatting sqref="H4:H12">
    <cfRule type="cellIs" priority="1" operator="greaterThanOrEqual" dxfId="0" stopIfTrue="1">
      <formula>0.65</formula>
    </cfRule>
  </conditionalFormatting>
  <conditionalFormatting sqref="I4:I12">
    <cfRule type="cellIs" priority="2" operator="greaterThan" dxfId="1" stopIfTrue="1">
      <formula>0.35</formula>
    </cfRule>
  </conditionalFormatting>
  <conditionalFormatting sqref="J4:J12">
    <cfRule type="expression" priority="3" dxfId="2" stopIfTrue="1">
      <formula>$J4="À revoir"</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E47"/>
  <sheetViews>
    <sheetView workbookViewId="0">
      <selection activeCell="A1" sqref="A1"/>
    </sheetView>
  </sheetViews>
  <sheetFormatPr baseColWidth="8" defaultRowHeight="15"/>
  <cols>
    <col width="45" customWidth="1" min="1" max="1"/>
    <col width="18" customWidth="1" min="2" max="2"/>
    <col width="18" customWidth="1" min="3" max="3"/>
    <col width="18" customWidth="1" min="4" max="4"/>
    <col width="18" customWidth="1" min="5" max="5"/>
  </cols>
  <sheetData>
    <row r="1" ht="26" customHeight="1">
      <c r="A1" s="17" t="inlineStr">
        <is>
          <t>Référentiels — Listes, taux et consignes d'utilisation</t>
        </is>
      </c>
    </row>
    <row r="3">
      <c r="A3" s="18" t="inlineStr">
        <is>
          <t>Catégories</t>
        </is>
      </c>
    </row>
    <row r="4">
      <c r="A4" s="26" t="inlineStr">
        <is>
          <t>Catégorie</t>
        </is>
      </c>
    </row>
    <row r="5">
      <c r="A5" s="27" t="inlineStr">
        <is>
          <t>Entrée</t>
        </is>
      </c>
    </row>
    <row r="6">
      <c r="A6" s="28" t="inlineStr">
        <is>
          <t>Plat</t>
        </is>
      </c>
    </row>
    <row r="7">
      <c r="A7" s="27" t="inlineStr">
        <is>
          <t>Dessert</t>
        </is>
      </c>
    </row>
    <row r="8">
      <c r="A8" s="28" t="inlineStr">
        <is>
          <t>Accompagnement</t>
        </is>
      </c>
    </row>
    <row r="9">
      <c r="A9" s="27" t="inlineStr">
        <is>
          <t>Boisson</t>
        </is>
      </c>
    </row>
    <row r="11">
      <c r="A11" s="18" t="inlineStr">
        <is>
          <t>Unités</t>
        </is>
      </c>
    </row>
    <row r="12">
      <c r="A12" s="26" t="inlineStr">
        <is>
          <t>Unité</t>
        </is>
      </c>
    </row>
    <row r="13">
      <c r="A13" s="27" t="inlineStr">
        <is>
          <t>kg</t>
        </is>
      </c>
    </row>
    <row r="14">
      <c r="A14" s="28" t="inlineStr">
        <is>
          <t>g</t>
        </is>
      </c>
    </row>
    <row r="15">
      <c r="A15" s="27" t="inlineStr">
        <is>
          <t>L</t>
        </is>
      </c>
    </row>
    <row r="16">
      <c r="A16" s="28" t="inlineStr">
        <is>
          <t>cl</t>
        </is>
      </c>
    </row>
    <row r="17">
      <c r="A17" s="27" t="inlineStr">
        <is>
          <t>pièce</t>
        </is>
      </c>
    </row>
    <row r="18">
      <c r="A18" s="28" t="inlineStr">
        <is>
          <t>botte</t>
        </is>
      </c>
    </row>
    <row r="19">
      <c r="A19" s="27" t="inlineStr">
        <is>
          <t>portion</t>
        </is>
      </c>
    </row>
    <row r="21">
      <c r="A21" s="18" t="inlineStr">
        <is>
          <t>Taux de TVA applicables</t>
        </is>
      </c>
    </row>
    <row r="22">
      <c r="A22" s="26" t="inlineStr">
        <is>
          <t>Taux</t>
        </is>
      </c>
    </row>
    <row r="23">
      <c r="A23" s="27" t="inlineStr">
        <is>
          <t>20 % — taux normal</t>
        </is>
      </c>
    </row>
    <row r="24">
      <c r="A24" s="28" t="inlineStr">
        <is>
          <t>10 % — taux intermédiaire (restauration)</t>
        </is>
      </c>
    </row>
    <row r="25">
      <c r="A25" s="27" t="inlineStr">
        <is>
          <t>5,5 % — taux réduit</t>
        </is>
      </c>
    </row>
    <row r="27">
      <c r="A27" s="18" t="inlineStr">
        <is>
          <t>Fournisseurs</t>
        </is>
      </c>
    </row>
    <row r="28">
      <c r="A28" s="26" t="inlineStr">
        <is>
          <t>Fournisseur</t>
        </is>
      </c>
    </row>
    <row r="29">
      <c r="A29" s="27" t="inlineStr">
        <is>
          <t>Metro Paris</t>
        </is>
      </c>
    </row>
    <row r="30">
      <c r="A30" s="28" t="inlineStr">
        <is>
          <t>Transgourmet Lyon</t>
        </is>
      </c>
    </row>
    <row r="31">
      <c r="A31" s="27" t="inlineStr">
        <is>
          <t>Grossiste Marseille</t>
        </is>
      </c>
    </row>
    <row r="32">
      <c r="A32" s="28" t="inlineStr">
        <is>
          <t>Producteur local Bordeaux</t>
        </is>
      </c>
    </row>
    <row r="33">
      <c r="A33" s="27" t="inlineStr">
        <is>
          <t>Pomona Toulouse</t>
        </is>
      </c>
    </row>
    <row r="34">
      <c r="A34" s="28" t="inlineStr">
        <is>
          <t>Davigel Lille</t>
        </is>
      </c>
    </row>
    <row r="36">
      <c r="A36" s="18" t="inlineStr">
        <is>
          <t>Rappels opérationnels</t>
        </is>
      </c>
    </row>
    <row r="37">
      <c r="A37" s="26" t="inlineStr">
        <is>
          <t>Point de vigilance</t>
        </is>
      </c>
    </row>
    <row r="38">
      <c r="A38" s="27" t="inlineStr">
        <is>
          <t>Vérifier les prix d'achat HT à chaque facture</t>
        </is>
      </c>
    </row>
    <row r="39">
      <c r="A39" s="28" t="inlineStr">
        <is>
          <t>Contrôler la liste des allergènes de chaque ingrédient</t>
        </is>
      </c>
    </row>
    <row r="40">
      <c r="A40" s="27" t="inlineStr">
        <is>
          <t>Valider les grammages et les rendements par portion</t>
        </is>
      </c>
    </row>
    <row r="41">
      <c r="A41" s="28" t="inlineStr">
        <is>
          <t>Intégrer les pertes et déchets dans les quantités</t>
        </is>
      </c>
    </row>
    <row r="42">
      <c r="A42" s="27" t="inlineStr">
        <is>
          <t>Adapter les recettes à la saisonnalité des produits</t>
        </is>
      </c>
    </row>
    <row r="44">
      <c r="A44" s="18" t="inlineStr">
        <is>
          <t>Mention réglementaire</t>
        </is>
      </c>
    </row>
    <row r="45">
      <c r="A45" s="29" t="inlineStr">
        <is>
          <t>Les allergènes doivent être vérifiés conformément aux exigences applicables en France (règlement INCO et affichage obligatoire en restauration). Les prix d'achat, les prix de vente et les taux de TVA doivent être validés avec la comptabilité de l'établissement ou la DGFiP.</t>
        </is>
      </c>
    </row>
    <row r="46"/>
    <row r="47"/>
  </sheetData>
  <mergeCells count="8">
    <mergeCell ref="A1:E1"/>
    <mergeCell ref="A3:E3"/>
    <mergeCell ref="A11:E11"/>
    <mergeCell ref="A21:E21"/>
    <mergeCell ref="A27:E27"/>
    <mergeCell ref="A36:E36"/>
    <mergeCell ref="A44:E44"/>
    <mergeCell ref="A45:E4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4" customWidth="1" min="1" max="1"/>
    <col width="95" customWidth="1" min="2" max="2"/>
  </cols>
  <sheetData>
    <row r="1" ht="26" customHeight="1">
      <c r="A1" s="17" t="inlineStr">
        <is>
          <t>Mode d'emploi — Fiche technique restauration</t>
        </is>
      </c>
    </row>
    <row r="3" ht="42" customHeight="1">
      <c r="A3" s="23" t="inlineStr">
        <is>
          <t>Fiches techniques</t>
        </is>
      </c>
      <c r="B3" s="30" t="inlineStr">
        <is>
          <t>Saisissez une ligne par ingrédient utilisé dans une recette. Les cellules jaunes (portions, quantité, prix unitaire, TVA, prix de vente TTC) sont à saisir manuellement ; toutes les autres colonnes sont calculées automatiquement.</t>
        </is>
      </c>
    </row>
    <row r="4" ht="42" customHeight="1">
      <c r="A4" s="23" t="inlineStr">
        <is>
          <t>Coût ingrédient HT</t>
        </is>
      </c>
      <c r="B4" s="30" t="inlineStr">
        <is>
          <t>Quantité multipliée par le prix d'achat unitaire HT.</t>
        </is>
      </c>
    </row>
    <row r="5" ht="42" customHeight="1">
      <c r="A5" s="23" t="inlineStr">
        <is>
          <t>Coût total recette HT</t>
        </is>
      </c>
      <c r="B5" s="30" t="inlineStr">
        <is>
          <t>Somme des coûts de tous les ingrédients portant le même ID fiche.</t>
        </is>
      </c>
    </row>
    <row r="6" ht="42" customHeight="1">
      <c r="A6" s="23" t="inlineStr">
        <is>
          <t>Coût par portion HT</t>
        </is>
      </c>
      <c r="B6" s="30" t="inlineStr">
        <is>
          <t>Coût total de la recette divisé par le nombre de portions.</t>
        </is>
      </c>
    </row>
    <row r="7" ht="42" customHeight="1">
      <c r="A7" s="23" t="inlineStr">
        <is>
          <t>Prix de vente HT</t>
        </is>
      </c>
      <c r="B7" s="30" t="inlineStr">
        <is>
          <t>Prix de vente TTC divisé par (1 + taux de TVA).</t>
        </is>
      </c>
    </row>
    <row r="8" ht="42" customHeight="1">
      <c r="A8" s="23" t="inlineStr">
        <is>
          <t>Marge brute et taux</t>
        </is>
      </c>
      <c r="B8" s="30" t="inlineStr">
        <is>
          <t>Marge brute = prix HT moins coût par portion. Taux de marge = marge / prix HT. Taux de coût matière = coût portion / prix HT.</t>
        </is>
      </c>
    </row>
    <row r="9" ht="42" customHeight="1">
      <c r="A9" s="23" t="inlineStr">
        <is>
          <t>Synthèse</t>
        </is>
      </c>
      <c r="B9" s="30" t="inlineStr">
        <is>
          <t>Tableau récapitulatif par recette, indicateurs clés (coûts moyens, taux de marge, recettes dépassant 35 % de coût matière) et trois graphiques de pilotage.</t>
        </is>
      </c>
    </row>
    <row r="10" ht="42" customHeight="1">
      <c r="A10" s="23" t="inlineStr">
        <is>
          <t>Mise en forme</t>
        </is>
      </c>
      <c r="B10" s="30" t="inlineStr">
        <is>
          <t>Vert : taux de marge supérieur ou égal à 65 %. Rouge : coût matière supérieur à 35 %. Jaune : fiche à revoir.</t>
        </is>
      </c>
    </row>
    <row r="11" ht="42" customHeight="1">
      <c r="A11" s="23" t="inlineStr">
        <is>
          <t>Référentiels</t>
        </is>
      </c>
      <c r="B11" s="30" t="inlineStr">
        <is>
          <t>Listes des catégories, unités, taux de TVA et fournisseurs, ainsi que les rappels opérationnels et la mention réglementaire.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2026-08-01T14:29:04Z</dcterms:created>
  <dcterms:modified xmlns:dcterms="http://purl.org/dc/terms/" xmlns:xsi="http://www.w3.org/2001/XMLSchema-instance" xsi:type="dcterms:W3CDTF">2026-08-01T14:29:04Z</dcterms:modified>
</cp:coreProperties>
</file>