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Activité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1" hidden="1">'Activité'!$A$3:$P$103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 ##0,00 &quot;€&quot;"/>
    <numFmt numFmtId="165" formatCode="0,0 %"/>
    <numFmt numFmtId="166" formatCode="yyyy-mm-dd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sz val="10"/>
    </font>
    <font>
      <name val="Calibri"/>
      <b val="1"/>
      <color rgb="00FFFFFF"/>
      <sz val="10"/>
    </font>
    <font>
      <name val="Calibri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BE123C"/>
      </patternFill>
    </fill>
    <fill>
      <patternFill patternType="solid">
        <fgColor rgb="000891B2"/>
      </patternFill>
    </fill>
    <fill>
      <patternFill patternType="solid">
        <fgColor rgb="00FFFFFF"/>
      </patternFill>
    </fill>
    <fill>
      <patternFill patternType="solid">
        <fgColor rgb="00FDF0F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0" fontId="3" fillId="6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/>
    </xf>
    <xf numFmtId="167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3" fillId="6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49" fontId="3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HT et charges HT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bord'!B16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'Tableau de bord'!$A$17:$A$28</f>
            </numRef>
          </cat>
          <val>
            <numRef>
              <f>'Tableau de bord'!$B$17:$B$28</f>
            </numRef>
          </val>
        </ser>
        <ser>
          <idx val="1"/>
          <order val="1"/>
          <tx>
            <strRef>
              <f>'Tableau de bord'!C16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'Tableau de bord'!$A$17:$A$28</f>
            </numRef>
          </cat>
          <val>
            <numRef>
              <f>'Tableau de bord'!$C$17:$C$28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mensuelle du résultat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bord'!D16</f>
            </strRef>
          </tx>
          <spPr>
            <a:ln xmlns:a="http://schemas.openxmlformats.org/drawingml/2006/main" w="28575">
              <a:solidFill>
                <a:srgbClr val="0891B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bord'!$A$17:$A$28</f>
            </numRef>
          </cat>
          <val>
            <numRef>
              <f>'Tableau de bord'!$D$17:$D$28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Résultat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CA HT par type de prestation</a:t>
            </a:r>
          </a:p>
        </rich>
      </tx>
    </title>
    <plotArea>
      <pieChart>
        <varyColors val="1"/>
        <ser>
          <idx val="0"/>
          <order val="0"/>
          <tx>
            <strRef>
              <f>'Activité'!G3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1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1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1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1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1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1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1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2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2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2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2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2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2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2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2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2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2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3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3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3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3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3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3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4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4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4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4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4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4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4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4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4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5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5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5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5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5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5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5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5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5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5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6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6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6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6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6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6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6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6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6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6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7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7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7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7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7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7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7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7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7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7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8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8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8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8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8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8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8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8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8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8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9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9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9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9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9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95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96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dPt>
            <idx val="97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98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99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'Activité'!$F$4:$F$103</f>
            </numRef>
          </cat>
          <val>
            <numRef>
              <f>'Activité'!$G$4:$G$103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20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27" customWidth="1" min="4" max="4"/>
    <col width="38" customWidth="1" min="5" max="5"/>
    <col width="19" customWidth="1" min="6" max="6"/>
    <col width="3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28" customHeight="1">
      <c r="A1" s="1" t="inlineStr">
        <is>
          <t>Pilotage de l’activité entrepreneuriale</t>
        </is>
      </c>
    </row>
    <row r="3">
      <c r="A3" s="2" t="inlineStr">
        <is>
          <t>Période analysée</t>
        </is>
      </c>
      <c r="B3" s="3" t="n">
        <v>2026</v>
      </c>
    </row>
    <row r="4">
      <c r="A4" s="2" t="inlineStr">
        <is>
          <t>Indicateur</t>
        </is>
      </c>
      <c r="B4" s="2" t="inlineStr">
        <is>
          <t>Valeur</t>
        </is>
      </c>
      <c r="D4" s="2" t="inlineStr">
        <is>
          <t>Alertes</t>
        </is>
      </c>
      <c r="E4" s="2" t="inlineStr">
        <is>
          <t>État</t>
        </is>
      </c>
    </row>
    <row r="5">
      <c r="A5" s="4" t="inlineStr">
        <is>
          <t>Chiffre d’affaires HT</t>
        </is>
      </c>
      <c r="B5" s="5">
        <f>SUM('Activité'!$G$4:$G$103)</f>
        <v/>
      </c>
      <c r="D5" s="4" t="inlineStr">
        <is>
          <t>Suivi des encaissements</t>
        </is>
      </c>
      <c r="E5" s="6">
        <f>IF(COUNTIF('Activité'!$J$4:$J$103,"Impayée")&gt;0,"Attention : factures impayées","Situation saine")</f>
        <v/>
      </c>
    </row>
    <row r="6">
      <c r="A6" s="4" t="inlineStr">
        <is>
          <t>Charges HT</t>
        </is>
      </c>
      <c r="B6" s="5">
        <f>SUM('Activité'!$K$4:$K$103)</f>
        <v/>
      </c>
      <c r="D6" s="4" t="inlineStr">
        <is>
          <t>Seuil annuel de CA</t>
        </is>
      </c>
      <c r="E6" s="6">
        <f>IF($B$5&gt;'Paramètres'!$B$5,"Seuil de chiffre d’affaires dépassé","Sous le seuil")</f>
        <v/>
      </c>
    </row>
    <row r="7">
      <c r="A7" s="4" t="inlineStr">
        <is>
          <t>Résultat estimé</t>
        </is>
      </c>
      <c r="B7" s="5">
        <f>IFERROR($B$5-$B$6,0)</f>
        <v/>
      </c>
    </row>
    <row r="8">
      <c r="A8" s="4" t="inlineStr">
        <is>
          <t>Taux de marge</t>
        </is>
      </c>
      <c r="B8" s="7">
        <f>IFERROR($B$7/$B$5,0)</f>
        <v/>
      </c>
    </row>
    <row r="9">
      <c r="A9" s="4" t="inlineStr">
        <is>
          <t>TVA collectée</t>
        </is>
      </c>
      <c r="B9" s="5">
        <f>SUM('Activité'!$I$4:$I$103)</f>
        <v/>
      </c>
    </row>
    <row r="10">
      <c r="A10" s="4" t="inlineStr">
        <is>
          <t>Nombre de factures</t>
        </is>
      </c>
      <c r="B10" s="8">
        <f>COUNTIF('Activité'!$A$4:$A$103,"&lt;&gt;")</f>
        <v/>
      </c>
    </row>
    <row r="11">
      <c r="A11" s="4" t="inlineStr">
        <is>
          <t>Montant moyen par facture</t>
        </is>
      </c>
      <c r="B11" s="5">
        <f>IFERROR($B$5/COUNTIF('Activité'!$J$4:$J$103,"Payée"),0)</f>
        <v/>
      </c>
    </row>
    <row r="12">
      <c r="A12" s="4" t="inlineStr">
        <is>
          <t>Factures impayées</t>
        </is>
      </c>
      <c r="B12" s="8">
        <f>COUNTIF('Activité'!$J$4:$J$103,"Impayée")</f>
        <v/>
      </c>
    </row>
    <row r="13">
      <c r="A13" s="4" t="inlineStr">
        <is>
          <t>CA moyen par prestation</t>
        </is>
      </c>
      <c r="B13" s="5">
        <f>IFERROR(AVERAGE('Activité'!$G$4:$G$103),0)</f>
        <v/>
      </c>
    </row>
    <row r="16">
      <c r="A16" s="2" t="inlineStr">
        <is>
          <t>Mois</t>
        </is>
      </c>
      <c r="B16" s="2" t="inlineStr">
        <is>
          <t>CA HT</t>
        </is>
      </c>
      <c r="C16" s="2" t="inlineStr">
        <is>
          <t>Charges HT</t>
        </is>
      </c>
      <c r="D16" s="2" t="inlineStr">
        <is>
          <t>Résultat</t>
        </is>
      </c>
      <c r="E16" s="2" t="inlineStr">
        <is>
          <t>TVA collectée</t>
        </is>
      </c>
      <c r="F16" s="2" t="inlineStr">
        <is>
          <t>Nombre de factures</t>
        </is>
      </c>
    </row>
    <row r="17">
      <c r="A17" s="9" t="inlineStr">
        <is>
          <t>Janvier</t>
        </is>
      </c>
      <c r="B17" s="10">
        <f>SUMIFS('Activité'!$G$4:$G$103,'Activité'!$N$4:$N$103,1)</f>
        <v/>
      </c>
      <c r="C17" s="10">
        <f>SUMIFS('Activité'!$K$4:$K$103,'Activité'!$N$4:$N$103,1)</f>
        <v/>
      </c>
      <c r="D17" s="10">
        <f>IFERROR($B17-$C17,0)</f>
        <v/>
      </c>
      <c r="E17" s="10">
        <f>SUMIFS('Activité'!$I$4:$I$103,'Activité'!$N$4:$N$103,1)</f>
        <v/>
      </c>
      <c r="F17" s="11">
        <f>COUNTIF('Activité'!$N$4:$N$103,1)</f>
        <v/>
      </c>
    </row>
    <row r="18">
      <c r="A18" s="12" t="inlineStr">
        <is>
          <t>Février</t>
        </is>
      </c>
      <c r="B18" s="13">
        <f>SUMIFS('Activité'!$G$4:$G$103,'Activité'!$N$4:$N$103,2)</f>
        <v/>
      </c>
      <c r="C18" s="13">
        <f>SUMIFS('Activité'!$K$4:$K$103,'Activité'!$N$4:$N$103,2)</f>
        <v/>
      </c>
      <c r="D18" s="13">
        <f>IFERROR($B18-$C18,0)</f>
        <v/>
      </c>
      <c r="E18" s="13">
        <f>SUMIFS('Activité'!$I$4:$I$103,'Activité'!$N$4:$N$103,2)</f>
        <v/>
      </c>
      <c r="F18" s="14">
        <f>COUNTIF('Activité'!$N$4:$N$103,2)</f>
        <v/>
      </c>
    </row>
    <row r="19">
      <c r="A19" s="9" t="inlineStr">
        <is>
          <t>Mars</t>
        </is>
      </c>
      <c r="B19" s="10">
        <f>SUMIFS('Activité'!$G$4:$G$103,'Activité'!$N$4:$N$103,3)</f>
        <v/>
      </c>
      <c r="C19" s="10">
        <f>SUMIFS('Activité'!$K$4:$K$103,'Activité'!$N$4:$N$103,3)</f>
        <v/>
      </c>
      <c r="D19" s="10">
        <f>IFERROR($B19-$C19,0)</f>
        <v/>
      </c>
      <c r="E19" s="10">
        <f>SUMIFS('Activité'!$I$4:$I$103,'Activité'!$N$4:$N$103,3)</f>
        <v/>
      </c>
      <c r="F19" s="11">
        <f>COUNTIF('Activité'!$N$4:$N$103,3)</f>
        <v/>
      </c>
    </row>
    <row r="20">
      <c r="A20" s="12" t="inlineStr">
        <is>
          <t>Avril</t>
        </is>
      </c>
      <c r="B20" s="13">
        <f>SUMIFS('Activité'!$G$4:$G$103,'Activité'!$N$4:$N$103,4)</f>
        <v/>
      </c>
      <c r="C20" s="13">
        <f>SUMIFS('Activité'!$K$4:$K$103,'Activité'!$N$4:$N$103,4)</f>
        <v/>
      </c>
      <c r="D20" s="13">
        <f>IFERROR($B20-$C20,0)</f>
        <v/>
      </c>
      <c r="E20" s="13">
        <f>SUMIFS('Activité'!$I$4:$I$103,'Activité'!$N$4:$N$103,4)</f>
        <v/>
      </c>
      <c r="F20" s="14">
        <f>COUNTIF('Activité'!$N$4:$N$103,4)</f>
        <v/>
      </c>
    </row>
    <row r="21">
      <c r="A21" s="9" t="inlineStr">
        <is>
          <t>Mai</t>
        </is>
      </c>
      <c r="B21" s="10">
        <f>SUMIFS('Activité'!$G$4:$G$103,'Activité'!$N$4:$N$103,5)</f>
        <v/>
      </c>
      <c r="C21" s="10">
        <f>SUMIFS('Activité'!$K$4:$K$103,'Activité'!$N$4:$N$103,5)</f>
        <v/>
      </c>
      <c r="D21" s="10">
        <f>IFERROR($B21-$C21,0)</f>
        <v/>
      </c>
      <c r="E21" s="10">
        <f>SUMIFS('Activité'!$I$4:$I$103,'Activité'!$N$4:$N$103,5)</f>
        <v/>
      </c>
      <c r="F21" s="11">
        <f>COUNTIF('Activité'!$N$4:$N$103,5)</f>
        <v/>
      </c>
    </row>
    <row r="22">
      <c r="A22" s="12" t="inlineStr">
        <is>
          <t>Juin</t>
        </is>
      </c>
      <c r="B22" s="13">
        <f>SUMIFS('Activité'!$G$4:$G$103,'Activité'!$N$4:$N$103,6)</f>
        <v/>
      </c>
      <c r="C22" s="13">
        <f>SUMIFS('Activité'!$K$4:$K$103,'Activité'!$N$4:$N$103,6)</f>
        <v/>
      </c>
      <c r="D22" s="13">
        <f>IFERROR($B22-$C22,0)</f>
        <v/>
      </c>
      <c r="E22" s="13">
        <f>SUMIFS('Activité'!$I$4:$I$103,'Activité'!$N$4:$N$103,6)</f>
        <v/>
      </c>
      <c r="F22" s="14">
        <f>COUNTIF('Activité'!$N$4:$N$103,6)</f>
        <v/>
      </c>
    </row>
    <row r="23">
      <c r="A23" s="9" t="inlineStr">
        <is>
          <t>Juillet</t>
        </is>
      </c>
      <c r="B23" s="10">
        <f>SUMIFS('Activité'!$G$4:$G$103,'Activité'!$N$4:$N$103,7)</f>
        <v/>
      </c>
      <c r="C23" s="10">
        <f>SUMIFS('Activité'!$K$4:$K$103,'Activité'!$N$4:$N$103,7)</f>
        <v/>
      </c>
      <c r="D23" s="10">
        <f>IFERROR($B23-$C23,0)</f>
        <v/>
      </c>
      <c r="E23" s="10">
        <f>SUMIFS('Activité'!$I$4:$I$103,'Activité'!$N$4:$N$103,7)</f>
        <v/>
      </c>
      <c r="F23" s="11">
        <f>COUNTIF('Activité'!$N$4:$N$103,7)</f>
        <v/>
      </c>
    </row>
    <row r="24">
      <c r="A24" s="12" t="inlineStr">
        <is>
          <t>Août</t>
        </is>
      </c>
      <c r="B24" s="13">
        <f>SUMIFS('Activité'!$G$4:$G$103,'Activité'!$N$4:$N$103,8)</f>
        <v/>
      </c>
      <c r="C24" s="13">
        <f>SUMIFS('Activité'!$K$4:$K$103,'Activité'!$N$4:$N$103,8)</f>
        <v/>
      </c>
      <c r="D24" s="13">
        <f>IFERROR($B24-$C24,0)</f>
        <v/>
      </c>
      <c r="E24" s="13">
        <f>SUMIFS('Activité'!$I$4:$I$103,'Activité'!$N$4:$N$103,8)</f>
        <v/>
      </c>
      <c r="F24" s="14">
        <f>COUNTIF('Activité'!$N$4:$N$103,8)</f>
        <v/>
      </c>
    </row>
    <row r="25">
      <c r="A25" s="9" t="inlineStr">
        <is>
          <t>Septembre</t>
        </is>
      </c>
      <c r="B25" s="10">
        <f>SUMIFS('Activité'!$G$4:$G$103,'Activité'!$N$4:$N$103,9)</f>
        <v/>
      </c>
      <c r="C25" s="10">
        <f>SUMIFS('Activité'!$K$4:$K$103,'Activité'!$N$4:$N$103,9)</f>
        <v/>
      </c>
      <c r="D25" s="10">
        <f>IFERROR($B25-$C25,0)</f>
        <v/>
      </c>
      <c r="E25" s="10">
        <f>SUMIFS('Activité'!$I$4:$I$103,'Activité'!$N$4:$N$103,9)</f>
        <v/>
      </c>
      <c r="F25" s="11">
        <f>COUNTIF('Activité'!$N$4:$N$103,9)</f>
        <v/>
      </c>
    </row>
    <row r="26">
      <c r="A26" s="12" t="inlineStr">
        <is>
          <t>Octobre</t>
        </is>
      </c>
      <c r="B26" s="13">
        <f>SUMIFS('Activité'!$G$4:$G$103,'Activité'!$N$4:$N$103,10)</f>
        <v/>
      </c>
      <c r="C26" s="13">
        <f>SUMIFS('Activité'!$K$4:$K$103,'Activité'!$N$4:$N$103,10)</f>
        <v/>
      </c>
      <c r="D26" s="13">
        <f>IFERROR($B26-$C26,0)</f>
        <v/>
      </c>
      <c r="E26" s="13">
        <f>SUMIFS('Activité'!$I$4:$I$103,'Activité'!$N$4:$N$103,10)</f>
        <v/>
      </c>
      <c r="F26" s="14">
        <f>COUNTIF('Activité'!$N$4:$N$103,10)</f>
        <v/>
      </c>
    </row>
    <row r="27">
      <c r="A27" s="9" t="inlineStr">
        <is>
          <t>Novembre</t>
        </is>
      </c>
      <c r="B27" s="10">
        <f>SUMIFS('Activité'!$G$4:$G$103,'Activité'!$N$4:$N$103,11)</f>
        <v/>
      </c>
      <c r="C27" s="10">
        <f>SUMIFS('Activité'!$K$4:$K$103,'Activité'!$N$4:$N$103,11)</f>
        <v/>
      </c>
      <c r="D27" s="10">
        <f>IFERROR($B27-$C27,0)</f>
        <v/>
      </c>
      <c r="E27" s="10">
        <f>SUMIFS('Activité'!$I$4:$I$103,'Activité'!$N$4:$N$103,11)</f>
        <v/>
      </c>
      <c r="F27" s="11">
        <f>COUNTIF('Activité'!$N$4:$N$103,11)</f>
        <v/>
      </c>
    </row>
    <row r="28">
      <c r="A28" s="12" t="inlineStr">
        <is>
          <t>Décembre</t>
        </is>
      </c>
      <c r="B28" s="13">
        <f>SUMIFS('Activité'!$G$4:$G$103,'Activité'!$N$4:$N$103,12)</f>
        <v/>
      </c>
      <c r="C28" s="13">
        <f>SUMIFS('Activité'!$K$4:$K$103,'Activité'!$N$4:$N$103,12)</f>
        <v/>
      </c>
      <c r="D28" s="13">
        <f>IFERROR($B28-$C28,0)</f>
        <v/>
      </c>
      <c r="E28" s="13">
        <f>SUMIFS('Activité'!$I$4:$I$103,'Activité'!$N$4:$N$103,12)</f>
        <v/>
      </c>
      <c r="F28" s="14">
        <f>COUNTIF('Activité'!$N$4:$N$103,12)</f>
        <v/>
      </c>
    </row>
  </sheetData>
  <mergeCells count="1">
    <mergeCell ref="A1:L1"/>
  </mergeCells>
  <conditionalFormatting sqref="E5">
    <cfRule type="expression" priority="1" dxfId="0">
      <formula>$E5="Attention : factures impayées"</formula>
    </cfRule>
  </conditionalFormatting>
  <conditionalFormatting sqref="E6">
    <cfRule type="expression" priority="2" dxfId="0">
      <formula>$E6="Seuil de chiffre d’affaires dépassé"</formula>
    </cfRule>
  </conditionalFormatting>
  <conditionalFormatting sqref="B7">
    <cfRule type="expression" priority="3" dxfId="1">
      <formula>$B$7&gt;0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22" customWidth="1" min="4" max="4"/>
    <col width="15" customWidth="1" min="5" max="5"/>
    <col width="28" customWidth="1" min="6" max="6"/>
    <col width="15" customWidth="1" min="7" max="7"/>
    <col width="12" customWidth="1" min="8" max="8"/>
    <col width="14" customWidth="1" min="9" max="9"/>
    <col width="14" customWidth="1" min="10" max="10"/>
    <col width="20" customWidth="1" min="11" max="11"/>
    <col width="18" customWidth="1" min="12" max="12"/>
    <col width="12" customWidth="1" min="13" max="13"/>
    <col width="11" customWidth="1" min="14" max="14"/>
    <col width="26" customWidth="1" min="15" max="15"/>
    <col width="18" customWidth="1" min="16" max="16"/>
  </cols>
  <sheetData>
    <row r="1" ht="28" customHeight="1">
      <c r="A1" s="1" t="inlineStr">
        <is>
          <t>Suivi de l’activité, des encaissements et de la rentabilité</t>
        </is>
      </c>
    </row>
    <row r="2">
      <c r="A2" s="15" t="inlineStr">
        <is>
          <t>Saisir les nouvelles factures dans les cellules jaunes. Les calculs, le mois et le suivi sont automatiques.</t>
        </is>
      </c>
    </row>
    <row r="3">
      <c r="A3" s="2" t="inlineStr">
        <is>
          <t>ID facture</t>
        </is>
      </c>
      <c r="B3" s="2" t="inlineStr">
        <is>
          <t>Date de facture</t>
        </is>
      </c>
      <c r="C3" s="2" t="inlineStr">
        <is>
          <t>Date d’échéance</t>
        </is>
      </c>
      <c r="D3" s="2" t="inlineStr">
        <is>
          <t>Client</t>
        </is>
      </c>
      <c r="E3" s="2" t="inlineStr">
        <is>
          <t>Ville</t>
        </is>
      </c>
      <c r="F3" s="2" t="inlineStr">
        <is>
          <t>Type de prestation</t>
        </is>
      </c>
      <c r="G3" s="2" t="inlineStr">
        <is>
          <t>Montant HT</t>
        </is>
      </c>
      <c r="H3" s="2" t="inlineStr">
        <is>
          <t>Code TVA</t>
        </is>
      </c>
      <c r="I3" s="2" t="inlineStr">
        <is>
          <t>TVA</t>
        </is>
      </c>
      <c r="J3" s="2" t="inlineStr">
        <is>
          <t>Statut</t>
        </is>
      </c>
      <c r="K3" s="2" t="inlineStr">
        <is>
          <t>Charges directes HT</t>
        </is>
      </c>
      <c r="L3" s="2" t="inlineStr">
        <is>
          <t>Résultat estimé</t>
        </is>
      </c>
      <c r="M3" s="2" t="inlineStr">
        <is>
          <t>Marge %</t>
        </is>
      </c>
      <c r="N3" s="2" t="inlineStr">
        <is>
          <t>Mois (n°)</t>
        </is>
      </c>
      <c r="O3" s="2" t="inlineStr">
        <is>
          <t>Commentaire</t>
        </is>
      </c>
      <c r="P3" s="2" t="inlineStr">
        <is>
          <t>Suivi</t>
        </is>
      </c>
    </row>
    <row r="4">
      <c r="A4" s="16" t="inlineStr">
        <is>
          <t>FAC-26001</t>
        </is>
      </c>
      <c r="B4" s="17" t="n">
        <v>46030</v>
      </c>
      <c r="C4" s="17" t="n">
        <v>46060</v>
      </c>
      <c r="D4" s="16" t="inlineStr">
        <is>
          <t>Camille Bernard</t>
        </is>
      </c>
      <c r="E4" s="16" t="inlineStr">
        <is>
          <t>Paris</t>
        </is>
      </c>
      <c r="F4" s="16" t="inlineStr">
        <is>
          <t>Conseil stratégique</t>
        </is>
      </c>
      <c r="G4" s="18" t="n">
        <v>1850</v>
      </c>
      <c r="H4" s="16" t="inlineStr">
        <is>
          <t>TVA20</t>
        </is>
      </c>
      <c r="I4" s="10">
        <f>IF($A4="","",IFERROR($G4*VLOOKUP($H4,'Paramètres'!$A$10:$B$13,2,FALSE),0))</f>
        <v/>
      </c>
      <c r="J4" s="16" t="inlineStr">
        <is>
          <t>Payée</t>
        </is>
      </c>
      <c r="K4" s="18" t="n">
        <v>320</v>
      </c>
      <c r="L4" s="10">
        <f>IF($A4="","",IFERROR($G4+$I4-$K4,0))</f>
        <v/>
      </c>
      <c r="M4" s="19">
        <f>IF($A4="","",IFERROR($L4/($G4+$I4),0))</f>
        <v/>
      </c>
      <c r="N4" s="11">
        <f>IF($B4="","",MONTH($B4))</f>
        <v/>
      </c>
      <c r="O4" s="16" t="inlineStr">
        <is>
          <t>Mission de cadrage</t>
        </is>
      </c>
      <c r="P4" s="9">
        <f>IF($A4="","",IF($J4="Impayée","Relance à prévoir","À jour"))</f>
        <v/>
      </c>
    </row>
    <row r="5">
      <c r="A5" s="16" t="inlineStr">
        <is>
          <t>FAC-26002</t>
        </is>
      </c>
      <c r="B5" s="17" t="n">
        <v>46044</v>
      </c>
      <c r="C5" s="17" t="n">
        <v>46074</v>
      </c>
      <c r="D5" s="16" t="inlineStr">
        <is>
          <t>Julien Moreau</t>
        </is>
      </c>
      <c r="E5" s="16" t="inlineStr">
        <is>
          <t>Lyon</t>
        </is>
      </c>
      <c r="F5" s="16" t="inlineStr">
        <is>
          <t>Création de site web</t>
        </is>
      </c>
      <c r="G5" s="18" t="n">
        <v>2400</v>
      </c>
      <c r="H5" s="16" t="inlineStr">
        <is>
          <t>TVA20</t>
        </is>
      </c>
      <c r="I5" s="13">
        <f>IF($A5="","",IFERROR($G5*VLOOKUP($H5,'Paramètres'!$A$10:$B$13,2,FALSE),0))</f>
        <v/>
      </c>
      <c r="J5" s="16" t="inlineStr">
        <is>
          <t>Payée</t>
        </is>
      </c>
      <c r="K5" s="18" t="n">
        <v>580</v>
      </c>
      <c r="L5" s="13">
        <f>IF($A5="","",IFERROR($G5+$I5-$K5,0))</f>
        <v/>
      </c>
      <c r="M5" s="20">
        <f>IF($A5="","",IFERROR($L5/($G5+$I5),0))</f>
        <v/>
      </c>
      <c r="N5" s="14">
        <f>IF($B5="","",MONTH($B5))</f>
        <v/>
      </c>
      <c r="O5" s="16" t="inlineStr">
        <is>
          <t>Site vitrine complet</t>
        </is>
      </c>
      <c r="P5" s="12">
        <f>IF($A5="","",IF($J5="Impayée","Relance à prévoir","À jour"))</f>
        <v/>
      </c>
    </row>
    <row r="6">
      <c r="A6" s="16" t="inlineStr">
        <is>
          <t>FAC-26003</t>
        </is>
      </c>
      <c r="B6" s="17" t="n">
        <v>46058</v>
      </c>
      <c r="C6" s="17" t="n">
        <v>46088</v>
      </c>
      <c r="D6" s="16" t="inlineStr">
        <is>
          <t>Émilie Martin</t>
        </is>
      </c>
      <c r="E6" s="16" t="inlineStr">
        <is>
          <t>Marseille</t>
        </is>
      </c>
      <c r="F6" s="16" t="inlineStr">
        <is>
          <t>Formation professionnelle</t>
        </is>
      </c>
      <c r="G6" s="18" t="n">
        <v>1200</v>
      </c>
      <c r="H6" s="16" t="inlineStr">
        <is>
          <t>TVA20</t>
        </is>
      </c>
      <c r="I6" s="10">
        <f>IF($A6="","",IFERROR($G6*VLOOKUP($H6,'Paramètres'!$A$10:$B$13,2,FALSE),0))</f>
        <v/>
      </c>
      <c r="J6" s="16" t="inlineStr">
        <is>
          <t>Impayée</t>
        </is>
      </c>
      <c r="K6" s="18" t="n">
        <v>180</v>
      </c>
      <c r="L6" s="10">
        <f>IF($A6="","",IFERROR($G6+$I6-$K6,0))</f>
        <v/>
      </c>
      <c r="M6" s="19">
        <f>IF($A6="","",IFERROR($L6/($G6+$I6),0))</f>
        <v/>
      </c>
      <c r="N6" s="11">
        <f>IF($B6="","",MONTH($B6))</f>
        <v/>
      </c>
      <c r="O6" s="16" t="inlineStr">
        <is>
          <t>Relance prévue</t>
        </is>
      </c>
      <c r="P6" s="9">
        <f>IF($A6="","",IF($J6="Impayée","Relance à prévoir","À jour"))</f>
        <v/>
      </c>
    </row>
    <row r="7">
      <c r="A7" s="16" t="inlineStr">
        <is>
          <t>FAC-26004</t>
        </is>
      </c>
      <c r="B7" s="17" t="n">
        <v>46071</v>
      </c>
      <c r="C7" s="17" t="n">
        <v>46101</v>
      </c>
      <c r="D7" s="16" t="inlineStr">
        <is>
          <t>Lucas Petit</t>
        </is>
      </c>
      <c r="E7" s="16" t="inlineStr">
        <is>
          <t>Toulouse</t>
        </is>
      </c>
      <c r="F7" s="16" t="inlineStr">
        <is>
          <t>Audit administratif</t>
        </is>
      </c>
      <c r="G7" s="18" t="n">
        <v>950</v>
      </c>
      <c r="H7" s="16" t="inlineStr">
        <is>
          <t>TVA20</t>
        </is>
      </c>
      <c r="I7" s="13">
        <f>IF($A7="","",IFERROR($G7*VLOOKUP($H7,'Paramètres'!$A$10:$B$13,2,FALSE),0))</f>
        <v/>
      </c>
      <c r="J7" s="16" t="inlineStr">
        <is>
          <t>Payée</t>
        </is>
      </c>
      <c r="K7" s="18" t="n">
        <v>120</v>
      </c>
      <c r="L7" s="13">
        <f>IF($A7="","",IFERROR($G7+$I7-$K7,0))</f>
        <v/>
      </c>
      <c r="M7" s="20">
        <f>IF($A7="","",IFERROR($L7/($G7+$I7),0))</f>
        <v/>
      </c>
      <c r="N7" s="14">
        <f>IF($B7="","",MONTH($B7))</f>
        <v/>
      </c>
      <c r="O7" s="16" t="inlineStr">
        <is>
          <t>Audit de procédures</t>
        </is>
      </c>
      <c r="P7" s="12">
        <f>IF($A7="","",IF($J7="Impayée","Relance à prévoir","À jour"))</f>
        <v/>
      </c>
    </row>
    <row r="8">
      <c r="A8" s="16" t="inlineStr">
        <is>
          <t>FAC-26005</t>
        </is>
      </c>
      <c r="B8" s="17" t="n">
        <v>46093</v>
      </c>
      <c r="C8" s="17" t="n">
        <v>46123</v>
      </c>
      <c r="D8" s="16" t="inlineStr">
        <is>
          <t>Chloé Leroy</t>
        </is>
      </c>
      <c r="E8" s="16" t="inlineStr">
        <is>
          <t>Bordeaux</t>
        </is>
      </c>
      <c r="F8" s="16" t="inlineStr">
        <is>
          <t>Création de contenu</t>
        </is>
      </c>
      <c r="G8" s="18" t="n">
        <v>1450</v>
      </c>
      <c r="H8" s="16" t="inlineStr">
        <is>
          <t>TVA20</t>
        </is>
      </c>
      <c r="I8" s="10">
        <f>IF($A8="","",IFERROR($G8*VLOOKUP($H8,'Paramètres'!$A$10:$B$13,2,FALSE),0))</f>
        <v/>
      </c>
      <c r="J8" s="16" t="inlineStr">
        <is>
          <t>Payée</t>
        </is>
      </c>
      <c r="K8" s="18" t="n">
        <v>260</v>
      </c>
      <c r="L8" s="10">
        <f>IF($A8="","",IFERROR($G8+$I8-$K8,0))</f>
        <v/>
      </c>
      <c r="M8" s="19">
        <f>IF($A8="","",IFERROR($L8/($G8+$I8),0))</f>
        <v/>
      </c>
      <c r="N8" s="11">
        <f>IF($B8="","",MONTH($B8))</f>
        <v/>
      </c>
      <c r="O8" s="16" t="inlineStr">
        <is>
          <t>Calendrier éditorial</t>
        </is>
      </c>
      <c r="P8" s="9">
        <f>IF($A8="","",IF($J8="Impayée","Relance à prévoir","À jour"))</f>
        <v/>
      </c>
    </row>
    <row r="9">
      <c r="A9" s="16" t="inlineStr">
        <is>
          <t>FAC-26006</t>
        </is>
      </c>
      <c r="B9" s="17" t="n">
        <v>46108</v>
      </c>
      <c r="C9" s="17" t="n">
        <v>46138</v>
      </c>
      <c r="D9" s="16" t="inlineStr">
        <is>
          <t>Thomas Garcia</t>
        </is>
      </c>
      <c r="E9" s="16" t="inlineStr">
        <is>
          <t>Lille</t>
        </is>
      </c>
      <c r="F9" s="16" t="inlineStr">
        <is>
          <t>Accompagnement commercial</t>
        </is>
      </c>
      <c r="G9" s="18" t="n">
        <v>1780</v>
      </c>
      <c r="H9" s="16" t="inlineStr">
        <is>
          <t>TVA20</t>
        </is>
      </c>
      <c r="I9" s="13">
        <f>IF($A9="","",IFERROR($G9*VLOOKUP($H9,'Paramètres'!$A$10:$B$13,2,FALSE),0))</f>
        <v/>
      </c>
      <c r="J9" s="16" t="inlineStr">
        <is>
          <t>En attente</t>
        </is>
      </c>
      <c r="K9" s="18" t="n">
        <v>310</v>
      </c>
      <c r="L9" s="13">
        <f>IF($A9="","",IFERROR($G9+$I9-$K9,0))</f>
        <v/>
      </c>
      <c r="M9" s="20">
        <f>IF($A9="","",IFERROR($L9/($G9+$I9),0))</f>
        <v/>
      </c>
      <c r="N9" s="14">
        <f>IF($B9="","",MONTH($B9))</f>
        <v/>
      </c>
      <c r="O9" s="16" t="inlineStr">
        <is>
          <t>Accompagnement trimestriel</t>
        </is>
      </c>
      <c r="P9" s="12">
        <f>IF($A9="","",IF($J9="Impayée","Relance à prévoir","À jour"))</f>
        <v/>
      </c>
    </row>
    <row r="10">
      <c r="A10" s="16" t="inlineStr">
        <is>
          <t>FAC-26007</t>
        </is>
      </c>
      <c r="B10" s="17" t="n">
        <v>46121</v>
      </c>
      <c r="C10" s="17" t="n">
        <v>46151</v>
      </c>
      <c r="D10" s="16" t="inlineStr">
        <is>
          <t>Léa Roux</t>
        </is>
      </c>
      <c r="E10" s="16" t="inlineStr">
        <is>
          <t>Nantes</t>
        </is>
      </c>
      <c r="F10" s="16" t="inlineStr">
        <is>
          <t>Conseil RH</t>
        </is>
      </c>
      <c r="G10" s="18" t="n">
        <v>2100</v>
      </c>
      <c r="H10" s="16" t="inlineStr">
        <is>
          <t>TVA20</t>
        </is>
      </c>
      <c r="I10" s="10">
        <f>IF($A10="","",IFERROR($G10*VLOOKUP($H10,'Paramètres'!$A$10:$B$13,2,FALSE),0))</f>
        <v/>
      </c>
      <c r="J10" s="16" t="inlineStr">
        <is>
          <t>Payée</t>
        </is>
      </c>
      <c r="K10" s="18" t="n">
        <v>390</v>
      </c>
      <c r="L10" s="10">
        <f>IF($A10="","",IFERROR($G10+$I10-$K10,0))</f>
        <v/>
      </c>
      <c r="M10" s="19">
        <f>IF($A10="","",IFERROR($L10/($G10+$I10),0))</f>
        <v/>
      </c>
      <c r="N10" s="11">
        <f>IF($B10="","",MONTH($B10))</f>
        <v/>
      </c>
      <c r="O10" s="16" t="inlineStr">
        <is>
          <t>Organisation RH</t>
        </is>
      </c>
      <c r="P10" s="9">
        <f>IF($A10="","",IF($J10="Impayée","Relance à prévoir","À jour"))</f>
        <v/>
      </c>
    </row>
    <row r="11">
      <c r="A11" s="16" t="inlineStr">
        <is>
          <t>FAC-26008</t>
        </is>
      </c>
      <c r="B11" s="17" t="n">
        <v>46133</v>
      </c>
      <c r="C11" s="17" t="n">
        <v>46163</v>
      </c>
      <c r="D11" s="16" t="inlineStr">
        <is>
          <t>Nicolas Faure</t>
        </is>
      </c>
      <c r="E11" s="16" t="inlineStr">
        <is>
          <t>Strasbourg</t>
        </is>
      </c>
      <c r="F11" s="16" t="inlineStr">
        <is>
          <t>Maintenance informatique</t>
        </is>
      </c>
      <c r="G11" s="18" t="n">
        <v>1650</v>
      </c>
      <c r="H11" s="16" t="inlineStr">
        <is>
          <t>TVA20</t>
        </is>
      </c>
      <c r="I11" s="13">
        <f>IF($A11="","",IFERROR($G11*VLOOKUP($H11,'Paramètres'!$A$10:$B$13,2,FALSE),0))</f>
        <v/>
      </c>
      <c r="J11" s="16" t="inlineStr">
        <is>
          <t>Payée</t>
        </is>
      </c>
      <c r="K11" s="18" t="n">
        <v>420</v>
      </c>
      <c r="L11" s="13">
        <f>IF($A11="","",IFERROR($G11+$I11-$K11,0))</f>
        <v/>
      </c>
      <c r="M11" s="20">
        <f>IF($A11="","",IFERROR($L11/($G11+$I11),0))</f>
        <v/>
      </c>
      <c r="N11" s="14">
        <f>IF($B11="","",MONTH($B11))</f>
        <v/>
      </c>
      <c r="O11" s="16" t="inlineStr">
        <is>
          <t>Forfait de maintenance</t>
        </is>
      </c>
      <c r="P11" s="12">
        <f>IF($A11="","",IF($J11="Impayée","Relance à prévoir","À jour"))</f>
        <v/>
      </c>
    </row>
    <row r="12">
      <c r="A12" s="16" t="inlineStr">
        <is>
          <t>FAC-26009</t>
        </is>
      </c>
      <c r="B12" s="17" t="n">
        <v>46148</v>
      </c>
      <c r="C12" s="17" t="n">
        <v>46178</v>
      </c>
      <c r="D12" s="16" t="inlineStr">
        <is>
          <t>Manon André</t>
        </is>
      </c>
      <c r="E12" s="16" t="inlineStr">
        <is>
          <t>Nice</t>
        </is>
      </c>
      <c r="F12" s="16" t="inlineStr">
        <is>
          <t>Formation bureautique</t>
        </is>
      </c>
      <c r="G12" s="18" t="n">
        <v>980</v>
      </c>
      <c r="H12" s="16" t="inlineStr">
        <is>
          <t>TVA20</t>
        </is>
      </c>
      <c r="I12" s="10">
        <f>IF($A12="","",IFERROR($G12*VLOOKUP($H12,'Paramètres'!$A$10:$B$13,2,FALSE),0))</f>
        <v/>
      </c>
      <c r="J12" s="16" t="inlineStr">
        <is>
          <t>Payée</t>
        </is>
      </c>
      <c r="K12" s="18" t="n">
        <v>150</v>
      </c>
      <c r="L12" s="10">
        <f>IF($A12="","",IFERROR($G12+$I12-$K12,0))</f>
        <v/>
      </c>
      <c r="M12" s="19">
        <f>IF($A12="","",IFERROR($L12/($G12+$I12),0))</f>
        <v/>
      </c>
      <c r="N12" s="11">
        <f>IF($B12="","",MONTH($B12))</f>
        <v/>
      </c>
      <c r="O12" s="16" t="inlineStr">
        <is>
          <t>Formation Excel</t>
        </is>
      </c>
      <c r="P12" s="9">
        <f>IF($A12="","",IF($J12="Impayée","Relance à prévoir","À jour"))</f>
        <v/>
      </c>
    </row>
    <row r="13">
      <c r="A13" s="16" t="inlineStr">
        <is>
          <t>FAC-26010</t>
        </is>
      </c>
      <c r="B13" s="17" t="n">
        <v>46161</v>
      </c>
      <c r="C13" s="17" t="n">
        <v>46191</v>
      </c>
      <c r="D13" s="16" t="inlineStr">
        <is>
          <t>Antoine Chevalier</t>
        </is>
      </c>
      <c r="E13" s="16" t="inlineStr">
        <is>
          <t>Rennes</t>
        </is>
      </c>
      <c r="F13" s="16" t="inlineStr">
        <is>
          <t>Diagnostic financier</t>
        </is>
      </c>
      <c r="G13" s="18" t="n">
        <v>2250</v>
      </c>
      <c r="H13" s="16" t="inlineStr">
        <is>
          <t>TVA20</t>
        </is>
      </c>
      <c r="I13" s="13">
        <f>IF($A13="","",IFERROR($G13*VLOOKUP($H13,'Paramètres'!$A$10:$B$13,2,FALSE),0))</f>
        <v/>
      </c>
      <c r="J13" s="16" t="inlineStr">
        <is>
          <t>En attente</t>
        </is>
      </c>
      <c r="K13" s="18" t="n">
        <v>275</v>
      </c>
      <c r="L13" s="13">
        <f>IF($A13="","",IFERROR($G13+$I13-$K13,0))</f>
        <v/>
      </c>
      <c r="M13" s="20">
        <f>IF($A13="","",IFERROR($L13/($G13+$I13),0))</f>
        <v/>
      </c>
      <c r="N13" s="14">
        <f>IF($B13="","",MONTH($B13))</f>
        <v/>
      </c>
      <c r="O13" s="16" t="inlineStr">
        <is>
          <t>Analyse financière</t>
        </is>
      </c>
      <c r="P13" s="12">
        <f>IF($A13="","",IF($J13="Impayée","Relance à prévoir","À jour"))</f>
        <v/>
      </c>
    </row>
    <row r="14">
      <c r="A14" s="16" t="n"/>
      <c r="B14" s="17" t="n"/>
      <c r="C14" s="17" t="n"/>
      <c r="D14" s="16" t="n"/>
      <c r="E14" s="16" t="n"/>
      <c r="F14" s="16" t="n"/>
      <c r="G14" s="18" t="n"/>
      <c r="H14" s="16" t="n"/>
      <c r="I14" s="21">
        <f>IF($A14="","",IFERROR($G14*VLOOKUP($H14,'Paramètres'!$A$10:$B$13,2,FALSE),0))</f>
        <v/>
      </c>
      <c r="J14" s="16" t="n"/>
      <c r="K14" s="18" t="n"/>
      <c r="L14" s="21">
        <f>IF($A14="","",IFERROR($G14+$I14-$K14,0))</f>
        <v/>
      </c>
      <c r="M14" s="22">
        <f>IF($A14="","",IFERROR($L14/($G14+$I14),0))</f>
        <v/>
      </c>
      <c r="N14" s="23">
        <f>IF($B14="","",MONTH($B14))</f>
        <v/>
      </c>
      <c r="O14" s="16" t="n"/>
      <c r="P14" s="24">
        <f>IF($A14="","",IF($J14="Impayée","Relance à prévoir","À jour"))</f>
        <v/>
      </c>
    </row>
    <row r="15">
      <c r="A15" s="16" t="n"/>
      <c r="B15" s="17" t="n"/>
      <c r="C15" s="17" t="n"/>
      <c r="D15" s="16" t="n"/>
      <c r="E15" s="16" t="n"/>
      <c r="F15" s="16" t="n"/>
      <c r="G15" s="18" t="n"/>
      <c r="H15" s="16" t="n"/>
      <c r="I15" s="21">
        <f>IF($A15="","",IFERROR($G15*VLOOKUP($H15,'Paramètres'!$A$10:$B$13,2,FALSE),0))</f>
        <v/>
      </c>
      <c r="J15" s="16" t="n"/>
      <c r="K15" s="18" t="n"/>
      <c r="L15" s="21">
        <f>IF($A15="","",IFERROR($G15+$I15-$K15,0))</f>
        <v/>
      </c>
      <c r="M15" s="22">
        <f>IF($A15="","",IFERROR($L15/($G15+$I15),0))</f>
        <v/>
      </c>
      <c r="N15" s="23">
        <f>IF($B15="","",MONTH($B15))</f>
        <v/>
      </c>
      <c r="O15" s="16" t="n"/>
      <c r="P15" s="24">
        <f>IF($A15="","",IF($J15="Impayée","Relance à prévoir","À jour"))</f>
        <v/>
      </c>
    </row>
    <row r="16">
      <c r="A16" s="16" t="n"/>
      <c r="B16" s="17" t="n"/>
      <c r="C16" s="17" t="n"/>
      <c r="D16" s="16" t="n"/>
      <c r="E16" s="16" t="n"/>
      <c r="F16" s="16" t="n"/>
      <c r="G16" s="18" t="n"/>
      <c r="H16" s="16" t="n"/>
      <c r="I16" s="21">
        <f>IF($A16="","",IFERROR($G16*VLOOKUP($H16,'Paramètres'!$A$10:$B$13,2,FALSE),0))</f>
        <v/>
      </c>
      <c r="J16" s="16" t="n"/>
      <c r="K16" s="18" t="n"/>
      <c r="L16" s="21">
        <f>IF($A16="","",IFERROR($G16+$I16-$K16,0))</f>
        <v/>
      </c>
      <c r="M16" s="22">
        <f>IF($A16="","",IFERROR($L16/($G16+$I16),0))</f>
        <v/>
      </c>
      <c r="N16" s="23">
        <f>IF($B16="","",MONTH($B16))</f>
        <v/>
      </c>
      <c r="O16" s="16" t="n"/>
      <c r="P16" s="24">
        <f>IF($A16="","",IF($J16="Impayée","Relance à prévoir","À jour"))</f>
        <v/>
      </c>
    </row>
    <row r="17">
      <c r="A17" s="16" t="n"/>
      <c r="B17" s="17" t="n"/>
      <c r="C17" s="17" t="n"/>
      <c r="D17" s="16" t="n"/>
      <c r="E17" s="16" t="n"/>
      <c r="F17" s="16" t="n"/>
      <c r="G17" s="18" t="n"/>
      <c r="H17" s="16" t="n"/>
      <c r="I17" s="21">
        <f>IF($A17="","",IFERROR($G17*VLOOKUP($H17,'Paramètres'!$A$10:$B$13,2,FALSE),0))</f>
        <v/>
      </c>
      <c r="J17" s="16" t="n"/>
      <c r="K17" s="18" t="n"/>
      <c r="L17" s="21">
        <f>IF($A17="","",IFERROR($G17+$I17-$K17,0))</f>
        <v/>
      </c>
      <c r="M17" s="22">
        <f>IF($A17="","",IFERROR($L17/($G17+$I17),0))</f>
        <v/>
      </c>
      <c r="N17" s="23">
        <f>IF($B17="","",MONTH($B17))</f>
        <v/>
      </c>
      <c r="O17" s="16" t="n"/>
      <c r="P17" s="24">
        <f>IF($A17="","",IF($J17="Impayée","Relance à prévoir","À jour"))</f>
        <v/>
      </c>
    </row>
    <row r="18">
      <c r="A18" s="16" t="n"/>
      <c r="B18" s="17" t="n"/>
      <c r="C18" s="17" t="n"/>
      <c r="D18" s="16" t="n"/>
      <c r="E18" s="16" t="n"/>
      <c r="F18" s="16" t="n"/>
      <c r="G18" s="18" t="n"/>
      <c r="H18" s="16" t="n"/>
      <c r="I18" s="21">
        <f>IF($A18="","",IFERROR($G18*VLOOKUP($H18,'Paramètres'!$A$10:$B$13,2,FALSE),0))</f>
        <v/>
      </c>
      <c r="J18" s="16" t="n"/>
      <c r="K18" s="18" t="n"/>
      <c r="L18" s="21">
        <f>IF($A18="","",IFERROR($G18+$I18-$K18,0))</f>
        <v/>
      </c>
      <c r="M18" s="22">
        <f>IF($A18="","",IFERROR($L18/($G18+$I18),0))</f>
        <v/>
      </c>
      <c r="N18" s="23">
        <f>IF($B18="","",MONTH($B18))</f>
        <v/>
      </c>
      <c r="O18" s="16" t="n"/>
      <c r="P18" s="24">
        <f>IF($A18="","",IF($J18="Impayée","Relance à prévoir","À jour"))</f>
        <v/>
      </c>
    </row>
    <row r="19">
      <c r="A19" s="16" t="n"/>
      <c r="B19" s="17" t="n"/>
      <c r="C19" s="17" t="n"/>
      <c r="D19" s="16" t="n"/>
      <c r="E19" s="16" t="n"/>
      <c r="F19" s="16" t="n"/>
      <c r="G19" s="18" t="n"/>
      <c r="H19" s="16" t="n"/>
      <c r="I19" s="21">
        <f>IF($A19="","",IFERROR($G19*VLOOKUP($H19,'Paramètres'!$A$10:$B$13,2,FALSE),0))</f>
        <v/>
      </c>
      <c r="J19" s="16" t="n"/>
      <c r="K19" s="18" t="n"/>
      <c r="L19" s="21">
        <f>IF($A19="","",IFERROR($G19+$I19-$K19,0))</f>
        <v/>
      </c>
      <c r="M19" s="22">
        <f>IF($A19="","",IFERROR($L19/($G19+$I19),0))</f>
        <v/>
      </c>
      <c r="N19" s="23">
        <f>IF($B19="","",MONTH($B19))</f>
        <v/>
      </c>
      <c r="O19" s="16" t="n"/>
      <c r="P19" s="24">
        <f>IF($A19="","",IF($J19="Impayée","Relance à prévoir","À jour"))</f>
        <v/>
      </c>
    </row>
    <row r="20">
      <c r="A20" s="16" t="n"/>
      <c r="B20" s="17" t="n"/>
      <c r="C20" s="17" t="n"/>
      <c r="D20" s="16" t="n"/>
      <c r="E20" s="16" t="n"/>
      <c r="F20" s="16" t="n"/>
      <c r="G20" s="18" t="n"/>
      <c r="H20" s="16" t="n"/>
      <c r="I20" s="21">
        <f>IF($A20="","",IFERROR($G20*VLOOKUP($H20,'Paramètres'!$A$10:$B$13,2,FALSE),0))</f>
        <v/>
      </c>
      <c r="J20" s="16" t="n"/>
      <c r="K20" s="18" t="n"/>
      <c r="L20" s="21">
        <f>IF($A20="","",IFERROR($G20+$I20-$K20,0))</f>
        <v/>
      </c>
      <c r="M20" s="22">
        <f>IF($A20="","",IFERROR($L20/($G20+$I20),0))</f>
        <v/>
      </c>
      <c r="N20" s="23">
        <f>IF($B20="","",MONTH($B20))</f>
        <v/>
      </c>
      <c r="O20" s="16" t="n"/>
      <c r="P20" s="24">
        <f>IF($A20="","",IF($J20="Impayée","Relance à prévoir","À jour"))</f>
        <v/>
      </c>
    </row>
    <row r="21">
      <c r="A21" s="16" t="n"/>
      <c r="B21" s="17" t="n"/>
      <c r="C21" s="17" t="n"/>
      <c r="D21" s="16" t="n"/>
      <c r="E21" s="16" t="n"/>
      <c r="F21" s="16" t="n"/>
      <c r="G21" s="18" t="n"/>
      <c r="H21" s="16" t="n"/>
      <c r="I21" s="21">
        <f>IF($A21="","",IFERROR($G21*VLOOKUP($H21,'Paramètres'!$A$10:$B$13,2,FALSE),0))</f>
        <v/>
      </c>
      <c r="J21" s="16" t="n"/>
      <c r="K21" s="18" t="n"/>
      <c r="L21" s="21">
        <f>IF($A21="","",IFERROR($G21+$I21-$K21,0))</f>
        <v/>
      </c>
      <c r="M21" s="22">
        <f>IF($A21="","",IFERROR($L21/($G21+$I21),0))</f>
        <v/>
      </c>
      <c r="N21" s="23">
        <f>IF($B21="","",MONTH($B21))</f>
        <v/>
      </c>
      <c r="O21" s="16" t="n"/>
      <c r="P21" s="24">
        <f>IF($A21="","",IF($J21="Impayée","Relance à prévoir","À jour"))</f>
        <v/>
      </c>
    </row>
    <row r="22">
      <c r="A22" s="16" t="n"/>
      <c r="B22" s="17" t="n"/>
      <c r="C22" s="17" t="n"/>
      <c r="D22" s="16" t="n"/>
      <c r="E22" s="16" t="n"/>
      <c r="F22" s="16" t="n"/>
      <c r="G22" s="18" t="n"/>
      <c r="H22" s="16" t="n"/>
      <c r="I22" s="21">
        <f>IF($A22="","",IFERROR($G22*VLOOKUP($H22,'Paramètres'!$A$10:$B$13,2,FALSE),0))</f>
        <v/>
      </c>
      <c r="J22" s="16" t="n"/>
      <c r="K22" s="18" t="n"/>
      <c r="L22" s="21">
        <f>IF($A22="","",IFERROR($G22+$I22-$K22,0))</f>
        <v/>
      </c>
      <c r="M22" s="22">
        <f>IF($A22="","",IFERROR($L22/($G22+$I22),0))</f>
        <v/>
      </c>
      <c r="N22" s="23">
        <f>IF($B22="","",MONTH($B22))</f>
        <v/>
      </c>
      <c r="O22" s="16" t="n"/>
      <c r="P22" s="24">
        <f>IF($A22="","",IF($J22="Impayée","Relance à prévoir","À jour"))</f>
        <v/>
      </c>
    </row>
    <row r="23">
      <c r="A23" s="16" t="n"/>
      <c r="B23" s="17" t="n"/>
      <c r="C23" s="17" t="n"/>
      <c r="D23" s="16" t="n"/>
      <c r="E23" s="16" t="n"/>
      <c r="F23" s="16" t="n"/>
      <c r="G23" s="18" t="n"/>
      <c r="H23" s="16" t="n"/>
      <c r="I23" s="21">
        <f>IF($A23="","",IFERROR($G23*VLOOKUP($H23,'Paramètres'!$A$10:$B$13,2,FALSE),0))</f>
        <v/>
      </c>
      <c r="J23" s="16" t="n"/>
      <c r="K23" s="18" t="n"/>
      <c r="L23" s="21">
        <f>IF($A23="","",IFERROR($G23+$I23-$K23,0))</f>
        <v/>
      </c>
      <c r="M23" s="22">
        <f>IF($A23="","",IFERROR($L23/($G23+$I23),0))</f>
        <v/>
      </c>
      <c r="N23" s="23">
        <f>IF($B23="","",MONTH($B23))</f>
        <v/>
      </c>
      <c r="O23" s="16" t="n"/>
      <c r="P23" s="24">
        <f>IF($A23="","",IF($J23="Impayée","Relance à prévoir","À jour"))</f>
        <v/>
      </c>
    </row>
    <row r="24">
      <c r="A24" s="16" t="n"/>
      <c r="B24" s="17" t="n"/>
      <c r="C24" s="17" t="n"/>
      <c r="D24" s="16" t="n"/>
      <c r="E24" s="16" t="n"/>
      <c r="F24" s="16" t="n"/>
      <c r="G24" s="18" t="n"/>
      <c r="H24" s="16" t="n"/>
      <c r="I24" s="21">
        <f>IF($A24="","",IFERROR($G24*VLOOKUP($H24,'Paramètres'!$A$10:$B$13,2,FALSE),0))</f>
        <v/>
      </c>
      <c r="J24" s="16" t="n"/>
      <c r="K24" s="18" t="n"/>
      <c r="L24" s="21">
        <f>IF($A24="","",IFERROR($G24+$I24-$K24,0))</f>
        <v/>
      </c>
      <c r="M24" s="22">
        <f>IF($A24="","",IFERROR($L24/($G24+$I24),0))</f>
        <v/>
      </c>
      <c r="N24" s="23">
        <f>IF($B24="","",MONTH($B24))</f>
        <v/>
      </c>
      <c r="O24" s="16" t="n"/>
      <c r="P24" s="24">
        <f>IF($A24="","",IF($J24="Impayée","Relance à prévoir","À jour"))</f>
        <v/>
      </c>
    </row>
    <row r="25">
      <c r="A25" s="16" t="n"/>
      <c r="B25" s="17" t="n"/>
      <c r="C25" s="17" t="n"/>
      <c r="D25" s="16" t="n"/>
      <c r="E25" s="16" t="n"/>
      <c r="F25" s="16" t="n"/>
      <c r="G25" s="18" t="n"/>
      <c r="H25" s="16" t="n"/>
      <c r="I25" s="21">
        <f>IF($A25="","",IFERROR($G25*VLOOKUP($H25,'Paramètres'!$A$10:$B$13,2,FALSE),0))</f>
        <v/>
      </c>
      <c r="J25" s="16" t="n"/>
      <c r="K25" s="18" t="n"/>
      <c r="L25" s="21">
        <f>IF($A25="","",IFERROR($G25+$I25-$K25,0))</f>
        <v/>
      </c>
      <c r="M25" s="22">
        <f>IF($A25="","",IFERROR($L25/($G25+$I25),0))</f>
        <v/>
      </c>
      <c r="N25" s="23">
        <f>IF($B25="","",MONTH($B25))</f>
        <v/>
      </c>
      <c r="O25" s="16" t="n"/>
      <c r="P25" s="24">
        <f>IF($A25="","",IF($J25="Impayée","Relance à prévoir","À jour"))</f>
        <v/>
      </c>
    </row>
    <row r="26">
      <c r="A26" s="16" t="n"/>
      <c r="B26" s="17" t="n"/>
      <c r="C26" s="17" t="n"/>
      <c r="D26" s="16" t="n"/>
      <c r="E26" s="16" t="n"/>
      <c r="F26" s="16" t="n"/>
      <c r="G26" s="18" t="n"/>
      <c r="H26" s="16" t="n"/>
      <c r="I26" s="21">
        <f>IF($A26="","",IFERROR($G26*VLOOKUP($H26,'Paramètres'!$A$10:$B$13,2,FALSE),0))</f>
        <v/>
      </c>
      <c r="J26" s="16" t="n"/>
      <c r="K26" s="18" t="n"/>
      <c r="L26" s="21">
        <f>IF($A26="","",IFERROR($G26+$I26-$K26,0))</f>
        <v/>
      </c>
      <c r="M26" s="22">
        <f>IF($A26="","",IFERROR($L26/($G26+$I26),0))</f>
        <v/>
      </c>
      <c r="N26" s="23">
        <f>IF($B26="","",MONTH($B26))</f>
        <v/>
      </c>
      <c r="O26" s="16" t="n"/>
      <c r="P26" s="24">
        <f>IF($A26="","",IF($J26="Impayée","Relance à prévoir","À jour"))</f>
        <v/>
      </c>
    </row>
    <row r="27">
      <c r="A27" s="16" t="n"/>
      <c r="B27" s="17" t="n"/>
      <c r="C27" s="17" t="n"/>
      <c r="D27" s="16" t="n"/>
      <c r="E27" s="16" t="n"/>
      <c r="F27" s="16" t="n"/>
      <c r="G27" s="18" t="n"/>
      <c r="H27" s="16" t="n"/>
      <c r="I27" s="21">
        <f>IF($A27="","",IFERROR($G27*VLOOKUP($H27,'Paramètres'!$A$10:$B$13,2,FALSE),0))</f>
        <v/>
      </c>
      <c r="J27" s="16" t="n"/>
      <c r="K27" s="18" t="n"/>
      <c r="L27" s="21">
        <f>IF($A27="","",IFERROR($G27+$I27-$K27,0))</f>
        <v/>
      </c>
      <c r="M27" s="22">
        <f>IF($A27="","",IFERROR($L27/($G27+$I27),0))</f>
        <v/>
      </c>
      <c r="N27" s="23">
        <f>IF($B27="","",MONTH($B27))</f>
        <v/>
      </c>
      <c r="O27" s="16" t="n"/>
      <c r="P27" s="24">
        <f>IF($A27="","",IF($J27="Impayée","Relance à prévoir","À jour"))</f>
        <v/>
      </c>
    </row>
    <row r="28">
      <c r="A28" s="16" t="n"/>
      <c r="B28" s="17" t="n"/>
      <c r="C28" s="17" t="n"/>
      <c r="D28" s="16" t="n"/>
      <c r="E28" s="16" t="n"/>
      <c r="F28" s="16" t="n"/>
      <c r="G28" s="18" t="n"/>
      <c r="H28" s="16" t="n"/>
      <c r="I28" s="21">
        <f>IF($A28="","",IFERROR($G28*VLOOKUP($H28,'Paramètres'!$A$10:$B$13,2,FALSE),0))</f>
        <v/>
      </c>
      <c r="J28" s="16" t="n"/>
      <c r="K28" s="18" t="n"/>
      <c r="L28" s="21">
        <f>IF($A28="","",IFERROR($G28+$I28-$K28,0))</f>
        <v/>
      </c>
      <c r="M28" s="22">
        <f>IF($A28="","",IFERROR($L28/($G28+$I28),0))</f>
        <v/>
      </c>
      <c r="N28" s="23">
        <f>IF($B28="","",MONTH($B28))</f>
        <v/>
      </c>
      <c r="O28" s="16" t="n"/>
      <c r="P28" s="24">
        <f>IF($A28="","",IF($J28="Impayée","Relance à prévoir","À jour"))</f>
        <v/>
      </c>
    </row>
    <row r="29">
      <c r="A29" s="16" t="n"/>
      <c r="B29" s="17" t="n"/>
      <c r="C29" s="17" t="n"/>
      <c r="D29" s="16" t="n"/>
      <c r="E29" s="16" t="n"/>
      <c r="F29" s="16" t="n"/>
      <c r="G29" s="18" t="n"/>
      <c r="H29" s="16" t="n"/>
      <c r="I29" s="21">
        <f>IF($A29="","",IFERROR($G29*VLOOKUP($H29,'Paramètres'!$A$10:$B$13,2,FALSE),0))</f>
        <v/>
      </c>
      <c r="J29" s="16" t="n"/>
      <c r="K29" s="18" t="n"/>
      <c r="L29" s="21">
        <f>IF($A29="","",IFERROR($G29+$I29-$K29,0))</f>
        <v/>
      </c>
      <c r="M29" s="22">
        <f>IF($A29="","",IFERROR($L29/($G29+$I29),0))</f>
        <v/>
      </c>
      <c r="N29" s="23">
        <f>IF($B29="","",MONTH($B29))</f>
        <v/>
      </c>
      <c r="O29" s="16" t="n"/>
      <c r="P29" s="24">
        <f>IF($A29="","",IF($J29="Impayée","Relance à prévoir","À jour"))</f>
        <v/>
      </c>
    </row>
    <row r="30">
      <c r="A30" s="16" t="n"/>
      <c r="B30" s="17" t="n"/>
      <c r="C30" s="17" t="n"/>
      <c r="D30" s="16" t="n"/>
      <c r="E30" s="16" t="n"/>
      <c r="F30" s="16" t="n"/>
      <c r="G30" s="18" t="n"/>
      <c r="H30" s="16" t="n"/>
      <c r="I30" s="21">
        <f>IF($A30="","",IFERROR($G30*VLOOKUP($H30,'Paramètres'!$A$10:$B$13,2,FALSE),0))</f>
        <v/>
      </c>
      <c r="J30" s="16" t="n"/>
      <c r="K30" s="18" t="n"/>
      <c r="L30" s="21">
        <f>IF($A30="","",IFERROR($G30+$I30-$K30,0))</f>
        <v/>
      </c>
      <c r="M30" s="22">
        <f>IF($A30="","",IFERROR($L30/($G30+$I30),0))</f>
        <v/>
      </c>
      <c r="N30" s="23">
        <f>IF($B30="","",MONTH($B30))</f>
        <v/>
      </c>
      <c r="O30" s="16" t="n"/>
      <c r="P30" s="24">
        <f>IF($A30="","",IF($J30="Impayée","Relance à prévoir","À jour"))</f>
        <v/>
      </c>
    </row>
    <row r="31">
      <c r="A31" s="16" t="n"/>
      <c r="B31" s="17" t="n"/>
      <c r="C31" s="17" t="n"/>
      <c r="D31" s="16" t="n"/>
      <c r="E31" s="16" t="n"/>
      <c r="F31" s="16" t="n"/>
      <c r="G31" s="18" t="n"/>
      <c r="H31" s="16" t="n"/>
      <c r="I31" s="21">
        <f>IF($A31="","",IFERROR($G31*VLOOKUP($H31,'Paramètres'!$A$10:$B$13,2,FALSE),0))</f>
        <v/>
      </c>
      <c r="J31" s="16" t="n"/>
      <c r="K31" s="18" t="n"/>
      <c r="L31" s="21">
        <f>IF($A31="","",IFERROR($G31+$I31-$K31,0))</f>
        <v/>
      </c>
      <c r="M31" s="22">
        <f>IF($A31="","",IFERROR($L31/($G31+$I31),0))</f>
        <v/>
      </c>
      <c r="N31" s="23">
        <f>IF($B31="","",MONTH($B31))</f>
        <v/>
      </c>
      <c r="O31" s="16" t="n"/>
      <c r="P31" s="24">
        <f>IF($A31="","",IF($J31="Impayée","Relance à prévoir","À jour"))</f>
        <v/>
      </c>
    </row>
    <row r="32">
      <c r="A32" s="16" t="n"/>
      <c r="B32" s="17" t="n"/>
      <c r="C32" s="17" t="n"/>
      <c r="D32" s="16" t="n"/>
      <c r="E32" s="16" t="n"/>
      <c r="F32" s="16" t="n"/>
      <c r="G32" s="18" t="n"/>
      <c r="H32" s="16" t="n"/>
      <c r="I32" s="21">
        <f>IF($A32="","",IFERROR($G32*VLOOKUP($H32,'Paramètres'!$A$10:$B$13,2,FALSE),0))</f>
        <v/>
      </c>
      <c r="J32" s="16" t="n"/>
      <c r="K32" s="18" t="n"/>
      <c r="L32" s="21">
        <f>IF($A32="","",IFERROR($G32+$I32-$K32,0))</f>
        <v/>
      </c>
      <c r="M32" s="22">
        <f>IF($A32="","",IFERROR($L32/($G32+$I32),0))</f>
        <v/>
      </c>
      <c r="N32" s="23">
        <f>IF($B32="","",MONTH($B32))</f>
        <v/>
      </c>
      <c r="O32" s="16" t="n"/>
      <c r="P32" s="24">
        <f>IF($A32="","",IF($J32="Impayée","Relance à prévoir","À jour"))</f>
        <v/>
      </c>
    </row>
    <row r="33">
      <c r="A33" s="16" t="n"/>
      <c r="B33" s="17" t="n"/>
      <c r="C33" s="17" t="n"/>
      <c r="D33" s="16" t="n"/>
      <c r="E33" s="16" t="n"/>
      <c r="F33" s="16" t="n"/>
      <c r="G33" s="18" t="n"/>
      <c r="H33" s="16" t="n"/>
      <c r="I33" s="21">
        <f>IF($A33="","",IFERROR($G33*VLOOKUP($H33,'Paramètres'!$A$10:$B$13,2,FALSE),0))</f>
        <v/>
      </c>
      <c r="J33" s="16" t="n"/>
      <c r="K33" s="18" t="n"/>
      <c r="L33" s="21">
        <f>IF($A33="","",IFERROR($G33+$I33-$K33,0))</f>
        <v/>
      </c>
      <c r="M33" s="22">
        <f>IF($A33="","",IFERROR($L33/($G33+$I33),0))</f>
        <v/>
      </c>
      <c r="N33" s="23">
        <f>IF($B33="","",MONTH($B33))</f>
        <v/>
      </c>
      <c r="O33" s="16" t="n"/>
      <c r="P33" s="24">
        <f>IF($A33="","",IF($J33="Impayée","Relance à prévoir","À jour"))</f>
        <v/>
      </c>
    </row>
    <row r="34">
      <c r="A34" s="16" t="n"/>
      <c r="B34" s="17" t="n"/>
      <c r="C34" s="17" t="n"/>
      <c r="D34" s="16" t="n"/>
      <c r="E34" s="16" t="n"/>
      <c r="F34" s="16" t="n"/>
      <c r="G34" s="18" t="n"/>
      <c r="H34" s="16" t="n"/>
      <c r="I34" s="21">
        <f>IF($A34="","",IFERROR($G34*VLOOKUP($H34,'Paramètres'!$A$10:$B$13,2,FALSE),0))</f>
        <v/>
      </c>
      <c r="J34" s="16" t="n"/>
      <c r="K34" s="18" t="n"/>
      <c r="L34" s="21">
        <f>IF($A34="","",IFERROR($G34+$I34-$K34,0))</f>
        <v/>
      </c>
      <c r="M34" s="22">
        <f>IF($A34="","",IFERROR($L34/($G34+$I34),0))</f>
        <v/>
      </c>
      <c r="N34" s="23">
        <f>IF($B34="","",MONTH($B34))</f>
        <v/>
      </c>
      <c r="O34" s="16" t="n"/>
      <c r="P34" s="24">
        <f>IF($A34="","",IF($J34="Impayée","Relance à prévoir","À jour"))</f>
        <v/>
      </c>
    </row>
    <row r="35">
      <c r="A35" s="16" t="n"/>
      <c r="B35" s="17" t="n"/>
      <c r="C35" s="17" t="n"/>
      <c r="D35" s="16" t="n"/>
      <c r="E35" s="16" t="n"/>
      <c r="F35" s="16" t="n"/>
      <c r="G35" s="18" t="n"/>
      <c r="H35" s="16" t="n"/>
      <c r="I35" s="21">
        <f>IF($A35="","",IFERROR($G35*VLOOKUP($H35,'Paramètres'!$A$10:$B$13,2,FALSE),0))</f>
        <v/>
      </c>
      <c r="J35" s="16" t="n"/>
      <c r="K35" s="18" t="n"/>
      <c r="L35" s="21">
        <f>IF($A35="","",IFERROR($G35+$I35-$K35,0))</f>
        <v/>
      </c>
      <c r="M35" s="22">
        <f>IF($A35="","",IFERROR($L35/($G35+$I35),0))</f>
        <v/>
      </c>
      <c r="N35" s="23">
        <f>IF($B35="","",MONTH($B35))</f>
        <v/>
      </c>
      <c r="O35" s="16" t="n"/>
      <c r="P35" s="24">
        <f>IF($A35="","",IF($J35="Impayée","Relance à prévoir","À jour"))</f>
        <v/>
      </c>
    </row>
    <row r="36">
      <c r="A36" s="16" t="n"/>
      <c r="B36" s="17" t="n"/>
      <c r="C36" s="17" t="n"/>
      <c r="D36" s="16" t="n"/>
      <c r="E36" s="16" t="n"/>
      <c r="F36" s="16" t="n"/>
      <c r="G36" s="18" t="n"/>
      <c r="H36" s="16" t="n"/>
      <c r="I36" s="21">
        <f>IF($A36="","",IFERROR($G36*VLOOKUP($H36,'Paramètres'!$A$10:$B$13,2,FALSE),0))</f>
        <v/>
      </c>
      <c r="J36" s="16" t="n"/>
      <c r="K36" s="18" t="n"/>
      <c r="L36" s="21">
        <f>IF($A36="","",IFERROR($G36+$I36-$K36,0))</f>
        <v/>
      </c>
      <c r="M36" s="22">
        <f>IF($A36="","",IFERROR($L36/($G36+$I36),0))</f>
        <v/>
      </c>
      <c r="N36" s="23">
        <f>IF($B36="","",MONTH($B36))</f>
        <v/>
      </c>
      <c r="O36" s="16" t="n"/>
      <c r="P36" s="24">
        <f>IF($A36="","",IF($J36="Impayée","Relance à prévoir","À jour"))</f>
        <v/>
      </c>
    </row>
    <row r="37">
      <c r="A37" s="16" t="n"/>
      <c r="B37" s="17" t="n"/>
      <c r="C37" s="17" t="n"/>
      <c r="D37" s="16" t="n"/>
      <c r="E37" s="16" t="n"/>
      <c r="F37" s="16" t="n"/>
      <c r="G37" s="18" t="n"/>
      <c r="H37" s="16" t="n"/>
      <c r="I37" s="21">
        <f>IF($A37="","",IFERROR($G37*VLOOKUP($H37,'Paramètres'!$A$10:$B$13,2,FALSE),0))</f>
        <v/>
      </c>
      <c r="J37" s="16" t="n"/>
      <c r="K37" s="18" t="n"/>
      <c r="L37" s="21">
        <f>IF($A37="","",IFERROR($G37+$I37-$K37,0))</f>
        <v/>
      </c>
      <c r="M37" s="22">
        <f>IF($A37="","",IFERROR($L37/($G37+$I37),0))</f>
        <v/>
      </c>
      <c r="N37" s="23">
        <f>IF($B37="","",MONTH($B37))</f>
        <v/>
      </c>
      <c r="O37" s="16" t="n"/>
      <c r="P37" s="24">
        <f>IF($A37="","",IF($J37="Impayée","Relance à prévoir","À jour"))</f>
        <v/>
      </c>
    </row>
    <row r="38">
      <c r="A38" s="16" t="n"/>
      <c r="B38" s="17" t="n"/>
      <c r="C38" s="17" t="n"/>
      <c r="D38" s="16" t="n"/>
      <c r="E38" s="16" t="n"/>
      <c r="F38" s="16" t="n"/>
      <c r="G38" s="18" t="n"/>
      <c r="H38" s="16" t="n"/>
      <c r="I38" s="21">
        <f>IF($A38="","",IFERROR($G38*VLOOKUP($H38,'Paramètres'!$A$10:$B$13,2,FALSE),0))</f>
        <v/>
      </c>
      <c r="J38" s="16" t="n"/>
      <c r="K38" s="18" t="n"/>
      <c r="L38" s="21">
        <f>IF($A38="","",IFERROR($G38+$I38-$K38,0))</f>
        <v/>
      </c>
      <c r="M38" s="22">
        <f>IF($A38="","",IFERROR($L38/($G38+$I38),0))</f>
        <v/>
      </c>
      <c r="N38" s="23">
        <f>IF($B38="","",MONTH($B38))</f>
        <v/>
      </c>
      <c r="O38" s="16" t="n"/>
      <c r="P38" s="24">
        <f>IF($A38="","",IF($J38="Impayée","Relance à prévoir","À jour"))</f>
        <v/>
      </c>
    </row>
    <row r="39">
      <c r="A39" s="16" t="n"/>
      <c r="B39" s="17" t="n"/>
      <c r="C39" s="17" t="n"/>
      <c r="D39" s="16" t="n"/>
      <c r="E39" s="16" t="n"/>
      <c r="F39" s="16" t="n"/>
      <c r="G39" s="18" t="n"/>
      <c r="H39" s="16" t="n"/>
      <c r="I39" s="21">
        <f>IF($A39="","",IFERROR($G39*VLOOKUP($H39,'Paramètres'!$A$10:$B$13,2,FALSE),0))</f>
        <v/>
      </c>
      <c r="J39" s="16" t="n"/>
      <c r="K39" s="18" t="n"/>
      <c r="L39" s="21">
        <f>IF($A39="","",IFERROR($G39+$I39-$K39,0))</f>
        <v/>
      </c>
      <c r="M39" s="22">
        <f>IF($A39="","",IFERROR($L39/($G39+$I39),0))</f>
        <v/>
      </c>
      <c r="N39" s="23">
        <f>IF($B39="","",MONTH($B39))</f>
        <v/>
      </c>
      <c r="O39" s="16" t="n"/>
      <c r="P39" s="24">
        <f>IF($A39="","",IF($J39="Impayée","Relance à prévoir","À jour"))</f>
        <v/>
      </c>
    </row>
    <row r="40">
      <c r="A40" s="16" t="n"/>
      <c r="B40" s="17" t="n"/>
      <c r="C40" s="17" t="n"/>
      <c r="D40" s="16" t="n"/>
      <c r="E40" s="16" t="n"/>
      <c r="F40" s="16" t="n"/>
      <c r="G40" s="18" t="n"/>
      <c r="H40" s="16" t="n"/>
      <c r="I40" s="21">
        <f>IF($A40="","",IFERROR($G40*VLOOKUP($H40,'Paramètres'!$A$10:$B$13,2,FALSE),0))</f>
        <v/>
      </c>
      <c r="J40" s="16" t="n"/>
      <c r="K40" s="18" t="n"/>
      <c r="L40" s="21">
        <f>IF($A40="","",IFERROR($G40+$I40-$K40,0))</f>
        <v/>
      </c>
      <c r="M40" s="22">
        <f>IF($A40="","",IFERROR($L40/($G40+$I40),0))</f>
        <v/>
      </c>
      <c r="N40" s="23">
        <f>IF($B40="","",MONTH($B40))</f>
        <v/>
      </c>
      <c r="O40" s="16" t="n"/>
      <c r="P40" s="24">
        <f>IF($A40="","",IF($J40="Impayée","Relance à prévoir","À jour"))</f>
        <v/>
      </c>
    </row>
    <row r="41">
      <c r="A41" s="16" t="n"/>
      <c r="B41" s="17" t="n"/>
      <c r="C41" s="17" t="n"/>
      <c r="D41" s="16" t="n"/>
      <c r="E41" s="16" t="n"/>
      <c r="F41" s="16" t="n"/>
      <c r="G41" s="18" t="n"/>
      <c r="H41" s="16" t="n"/>
      <c r="I41" s="21">
        <f>IF($A41="","",IFERROR($G41*VLOOKUP($H41,'Paramètres'!$A$10:$B$13,2,FALSE),0))</f>
        <v/>
      </c>
      <c r="J41" s="16" t="n"/>
      <c r="K41" s="18" t="n"/>
      <c r="L41" s="21">
        <f>IF($A41="","",IFERROR($G41+$I41-$K41,0))</f>
        <v/>
      </c>
      <c r="M41" s="22">
        <f>IF($A41="","",IFERROR($L41/($G41+$I41),0))</f>
        <v/>
      </c>
      <c r="N41" s="23">
        <f>IF($B41="","",MONTH($B41))</f>
        <v/>
      </c>
      <c r="O41" s="16" t="n"/>
      <c r="P41" s="24">
        <f>IF($A41="","",IF($J41="Impayée","Relance à prévoir","À jour"))</f>
        <v/>
      </c>
    </row>
    <row r="42">
      <c r="A42" s="16" t="n"/>
      <c r="B42" s="17" t="n"/>
      <c r="C42" s="17" t="n"/>
      <c r="D42" s="16" t="n"/>
      <c r="E42" s="16" t="n"/>
      <c r="F42" s="16" t="n"/>
      <c r="G42" s="18" t="n"/>
      <c r="H42" s="16" t="n"/>
      <c r="I42" s="21">
        <f>IF($A42="","",IFERROR($G42*VLOOKUP($H42,'Paramètres'!$A$10:$B$13,2,FALSE),0))</f>
        <v/>
      </c>
      <c r="J42" s="16" t="n"/>
      <c r="K42" s="18" t="n"/>
      <c r="L42" s="21">
        <f>IF($A42="","",IFERROR($G42+$I42-$K42,0))</f>
        <v/>
      </c>
      <c r="M42" s="22">
        <f>IF($A42="","",IFERROR($L42/($G42+$I42),0))</f>
        <v/>
      </c>
      <c r="N42" s="23">
        <f>IF($B42="","",MONTH($B42))</f>
        <v/>
      </c>
      <c r="O42" s="16" t="n"/>
      <c r="P42" s="24">
        <f>IF($A42="","",IF($J42="Impayée","Relance à prévoir","À jour"))</f>
        <v/>
      </c>
    </row>
    <row r="43">
      <c r="A43" s="16" t="n"/>
      <c r="B43" s="17" t="n"/>
      <c r="C43" s="17" t="n"/>
      <c r="D43" s="16" t="n"/>
      <c r="E43" s="16" t="n"/>
      <c r="F43" s="16" t="n"/>
      <c r="G43" s="18" t="n"/>
      <c r="H43" s="16" t="n"/>
      <c r="I43" s="21">
        <f>IF($A43="","",IFERROR($G43*VLOOKUP($H43,'Paramètres'!$A$10:$B$13,2,FALSE),0))</f>
        <v/>
      </c>
      <c r="J43" s="16" t="n"/>
      <c r="K43" s="18" t="n"/>
      <c r="L43" s="21">
        <f>IF($A43="","",IFERROR($G43+$I43-$K43,0))</f>
        <v/>
      </c>
      <c r="M43" s="22">
        <f>IF($A43="","",IFERROR($L43/($G43+$I43),0))</f>
        <v/>
      </c>
      <c r="N43" s="23">
        <f>IF($B43="","",MONTH($B43))</f>
        <v/>
      </c>
      <c r="O43" s="16" t="n"/>
      <c r="P43" s="24">
        <f>IF($A43="","",IF($J43="Impayée","Relance à prévoir","À jour"))</f>
        <v/>
      </c>
    </row>
    <row r="44">
      <c r="A44" s="16" t="n"/>
      <c r="B44" s="17" t="n"/>
      <c r="C44" s="17" t="n"/>
      <c r="D44" s="16" t="n"/>
      <c r="E44" s="16" t="n"/>
      <c r="F44" s="16" t="n"/>
      <c r="G44" s="18" t="n"/>
      <c r="H44" s="16" t="n"/>
      <c r="I44" s="21">
        <f>IF($A44="","",IFERROR($G44*VLOOKUP($H44,'Paramètres'!$A$10:$B$13,2,FALSE),0))</f>
        <v/>
      </c>
      <c r="J44" s="16" t="n"/>
      <c r="K44" s="18" t="n"/>
      <c r="L44" s="21">
        <f>IF($A44="","",IFERROR($G44+$I44-$K44,0))</f>
        <v/>
      </c>
      <c r="M44" s="22">
        <f>IF($A44="","",IFERROR($L44/($G44+$I44),0))</f>
        <v/>
      </c>
      <c r="N44" s="23">
        <f>IF($B44="","",MONTH($B44))</f>
        <v/>
      </c>
      <c r="O44" s="16" t="n"/>
      <c r="P44" s="24">
        <f>IF($A44="","",IF($J44="Impayée","Relance à prévoir","À jour"))</f>
        <v/>
      </c>
    </row>
    <row r="45">
      <c r="A45" s="16" t="n"/>
      <c r="B45" s="17" t="n"/>
      <c r="C45" s="17" t="n"/>
      <c r="D45" s="16" t="n"/>
      <c r="E45" s="16" t="n"/>
      <c r="F45" s="16" t="n"/>
      <c r="G45" s="18" t="n"/>
      <c r="H45" s="16" t="n"/>
      <c r="I45" s="21">
        <f>IF($A45="","",IFERROR($G45*VLOOKUP($H45,'Paramètres'!$A$10:$B$13,2,FALSE),0))</f>
        <v/>
      </c>
      <c r="J45" s="16" t="n"/>
      <c r="K45" s="18" t="n"/>
      <c r="L45" s="21">
        <f>IF($A45="","",IFERROR($G45+$I45-$K45,0))</f>
        <v/>
      </c>
      <c r="M45" s="22">
        <f>IF($A45="","",IFERROR($L45/($G45+$I45),0))</f>
        <v/>
      </c>
      <c r="N45" s="23">
        <f>IF($B45="","",MONTH($B45))</f>
        <v/>
      </c>
      <c r="O45" s="16" t="n"/>
      <c r="P45" s="24">
        <f>IF($A45="","",IF($J45="Impayée","Relance à prévoir","À jour"))</f>
        <v/>
      </c>
    </row>
    <row r="46">
      <c r="A46" s="16" t="n"/>
      <c r="B46" s="17" t="n"/>
      <c r="C46" s="17" t="n"/>
      <c r="D46" s="16" t="n"/>
      <c r="E46" s="16" t="n"/>
      <c r="F46" s="16" t="n"/>
      <c r="G46" s="18" t="n"/>
      <c r="H46" s="16" t="n"/>
      <c r="I46" s="21">
        <f>IF($A46="","",IFERROR($G46*VLOOKUP($H46,'Paramètres'!$A$10:$B$13,2,FALSE),0))</f>
        <v/>
      </c>
      <c r="J46" s="16" t="n"/>
      <c r="K46" s="18" t="n"/>
      <c r="L46" s="21">
        <f>IF($A46="","",IFERROR($G46+$I46-$K46,0))</f>
        <v/>
      </c>
      <c r="M46" s="22">
        <f>IF($A46="","",IFERROR($L46/($G46+$I46),0))</f>
        <v/>
      </c>
      <c r="N46" s="23">
        <f>IF($B46="","",MONTH($B46))</f>
        <v/>
      </c>
      <c r="O46" s="16" t="n"/>
      <c r="P46" s="24">
        <f>IF($A46="","",IF($J46="Impayée","Relance à prévoir","À jour"))</f>
        <v/>
      </c>
    </row>
    <row r="47">
      <c r="A47" s="16" t="n"/>
      <c r="B47" s="17" t="n"/>
      <c r="C47" s="17" t="n"/>
      <c r="D47" s="16" t="n"/>
      <c r="E47" s="16" t="n"/>
      <c r="F47" s="16" t="n"/>
      <c r="G47" s="18" t="n"/>
      <c r="H47" s="16" t="n"/>
      <c r="I47" s="21">
        <f>IF($A47="","",IFERROR($G47*VLOOKUP($H47,'Paramètres'!$A$10:$B$13,2,FALSE),0))</f>
        <v/>
      </c>
      <c r="J47" s="16" t="n"/>
      <c r="K47" s="18" t="n"/>
      <c r="L47" s="21">
        <f>IF($A47="","",IFERROR($G47+$I47-$K47,0))</f>
        <v/>
      </c>
      <c r="M47" s="22">
        <f>IF($A47="","",IFERROR($L47/($G47+$I47),0))</f>
        <v/>
      </c>
      <c r="N47" s="23">
        <f>IF($B47="","",MONTH($B47))</f>
        <v/>
      </c>
      <c r="O47" s="16" t="n"/>
      <c r="P47" s="24">
        <f>IF($A47="","",IF($J47="Impayée","Relance à prévoir","À jour"))</f>
        <v/>
      </c>
    </row>
    <row r="48">
      <c r="A48" s="16" t="n"/>
      <c r="B48" s="17" t="n"/>
      <c r="C48" s="17" t="n"/>
      <c r="D48" s="16" t="n"/>
      <c r="E48" s="16" t="n"/>
      <c r="F48" s="16" t="n"/>
      <c r="G48" s="18" t="n"/>
      <c r="H48" s="16" t="n"/>
      <c r="I48" s="21">
        <f>IF($A48="","",IFERROR($G48*VLOOKUP($H48,'Paramètres'!$A$10:$B$13,2,FALSE),0))</f>
        <v/>
      </c>
      <c r="J48" s="16" t="n"/>
      <c r="K48" s="18" t="n"/>
      <c r="L48" s="21">
        <f>IF($A48="","",IFERROR($G48+$I48-$K48,0))</f>
        <v/>
      </c>
      <c r="M48" s="22">
        <f>IF($A48="","",IFERROR($L48/($G48+$I48),0))</f>
        <v/>
      </c>
      <c r="N48" s="23">
        <f>IF($B48="","",MONTH($B48))</f>
        <v/>
      </c>
      <c r="O48" s="16" t="n"/>
      <c r="P48" s="24">
        <f>IF($A48="","",IF($J48="Impayée","Relance à prévoir","À jour"))</f>
        <v/>
      </c>
    </row>
    <row r="49">
      <c r="A49" s="16" t="n"/>
      <c r="B49" s="17" t="n"/>
      <c r="C49" s="17" t="n"/>
      <c r="D49" s="16" t="n"/>
      <c r="E49" s="16" t="n"/>
      <c r="F49" s="16" t="n"/>
      <c r="G49" s="18" t="n"/>
      <c r="H49" s="16" t="n"/>
      <c r="I49" s="21">
        <f>IF($A49="","",IFERROR($G49*VLOOKUP($H49,'Paramètres'!$A$10:$B$13,2,FALSE),0))</f>
        <v/>
      </c>
      <c r="J49" s="16" t="n"/>
      <c r="K49" s="18" t="n"/>
      <c r="L49" s="21">
        <f>IF($A49="","",IFERROR($G49+$I49-$K49,0))</f>
        <v/>
      </c>
      <c r="M49" s="22">
        <f>IF($A49="","",IFERROR($L49/($G49+$I49),0))</f>
        <v/>
      </c>
      <c r="N49" s="23">
        <f>IF($B49="","",MONTH($B49))</f>
        <v/>
      </c>
      <c r="O49" s="16" t="n"/>
      <c r="P49" s="24">
        <f>IF($A49="","",IF($J49="Impayée","Relance à prévoir","À jour"))</f>
        <v/>
      </c>
    </row>
    <row r="50">
      <c r="A50" s="16" t="n"/>
      <c r="B50" s="17" t="n"/>
      <c r="C50" s="17" t="n"/>
      <c r="D50" s="16" t="n"/>
      <c r="E50" s="16" t="n"/>
      <c r="F50" s="16" t="n"/>
      <c r="G50" s="18" t="n"/>
      <c r="H50" s="16" t="n"/>
      <c r="I50" s="21">
        <f>IF($A50="","",IFERROR($G50*VLOOKUP($H50,'Paramètres'!$A$10:$B$13,2,FALSE),0))</f>
        <v/>
      </c>
      <c r="J50" s="16" t="n"/>
      <c r="K50" s="18" t="n"/>
      <c r="L50" s="21">
        <f>IF($A50="","",IFERROR($G50+$I50-$K50,0))</f>
        <v/>
      </c>
      <c r="M50" s="22">
        <f>IF($A50="","",IFERROR($L50/($G50+$I50),0))</f>
        <v/>
      </c>
      <c r="N50" s="23">
        <f>IF($B50="","",MONTH($B50))</f>
        <v/>
      </c>
      <c r="O50" s="16" t="n"/>
      <c r="P50" s="24">
        <f>IF($A50="","",IF($J50="Impayée","Relance à prévoir","À jour"))</f>
        <v/>
      </c>
    </row>
    <row r="51">
      <c r="A51" s="16" t="n"/>
      <c r="B51" s="17" t="n"/>
      <c r="C51" s="17" t="n"/>
      <c r="D51" s="16" t="n"/>
      <c r="E51" s="16" t="n"/>
      <c r="F51" s="16" t="n"/>
      <c r="G51" s="18" t="n"/>
      <c r="H51" s="16" t="n"/>
      <c r="I51" s="21">
        <f>IF($A51="","",IFERROR($G51*VLOOKUP($H51,'Paramètres'!$A$10:$B$13,2,FALSE),0))</f>
        <v/>
      </c>
      <c r="J51" s="16" t="n"/>
      <c r="K51" s="18" t="n"/>
      <c r="L51" s="21">
        <f>IF($A51="","",IFERROR($G51+$I51-$K51,0))</f>
        <v/>
      </c>
      <c r="M51" s="22">
        <f>IF($A51="","",IFERROR($L51/($G51+$I51),0))</f>
        <v/>
      </c>
      <c r="N51" s="23">
        <f>IF($B51="","",MONTH($B51))</f>
        <v/>
      </c>
      <c r="O51" s="16" t="n"/>
      <c r="P51" s="24">
        <f>IF($A51="","",IF($J51="Impayée","Relance à prévoir","À jour"))</f>
        <v/>
      </c>
    </row>
    <row r="52">
      <c r="A52" s="16" t="n"/>
      <c r="B52" s="17" t="n"/>
      <c r="C52" s="17" t="n"/>
      <c r="D52" s="16" t="n"/>
      <c r="E52" s="16" t="n"/>
      <c r="F52" s="16" t="n"/>
      <c r="G52" s="18" t="n"/>
      <c r="H52" s="16" t="n"/>
      <c r="I52" s="21">
        <f>IF($A52="","",IFERROR($G52*VLOOKUP($H52,'Paramètres'!$A$10:$B$13,2,FALSE),0))</f>
        <v/>
      </c>
      <c r="J52" s="16" t="n"/>
      <c r="K52" s="18" t="n"/>
      <c r="L52" s="21">
        <f>IF($A52="","",IFERROR($G52+$I52-$K52,0))</f>
        <v/>
      </c>
      <c r="M52" s="22">
        <f>IF($A52="","",IFERROR($L52/($G52+$I52),0))</f>
        <v/>
      </c>
      <c r="N52" s="23">
        <f>IF($B52="","",MONTH($B52))</f>
        <v/>
      </c>
      <c r="O52" s="16" t="n"/>
      <c r="P52" s="24">
        <f>IF($A52="","",IF($J52="Impayée","Relance à prévoir","À jour"))</f>
        <v/>
      </c>
    </row>
    <row r="53">
      <c r="A53" s="16" t="n"/>
      <c r="B53" s="17" t="n"/>
      <c r="C53" s="17" t="n"/>
      <c r="D53" s="16" t="n"/>
      <c r="E53" s="16" t="n"/>
      <c r="F53" s="16" t="n"/>
      <c r="G53" s="18" t="n"/>
      <c r="H53" s="16" t="n"/>
      <c r="I53" s="21">
        <f>IF($A53="","",IFERROR($G53*VLOOKUP($H53,'Paramètres'!$A$10:$B$13,2,FALSE),0))</f>
        <v/>
      </c>
      <c r="J53" s="16" t="n"/>
      <c r="K53" s="18" t="n"/>
      <c r="L53" s="21">
        <f>IF($A53="","",IFERROR($G53+$I53-$K53,0))</f>
        <v/>
      </c>
      <c r="M53" s="22">
        <f>IF($A53="","",IFERROR($L53/($G53+$I53),0))</f>
        <v/>
      </c>
      <c r="N53" s="23">
        <f>IF($B53="","",MONTH($B53))</f>
        <v/>
      </c>
      <c r="O53" s="16" t="n"/>
      <c r="P53" s="24">
        <f>IF($A53="","",IF($J53="Impayée","Relance à prévoir","À jour"))</f>
        <v/>
      </c>
    </row>
    <row r="54">
      <c r="A54" s="16" t="n"/>
      <c r="B54" s="17" t="n"/>
      <c r="C54" s="17" t="n"/>
      <c r="D54" s="16" t="n"/>
      <c r="E54" s="16" t="n"/>
      <c r="F54" s="16" t="n"/>
      <c r="G54" s="18" t="n"/>
      <c r="H54" s="16" t="n"/>
      <c r="I54" s="21">
        <f>IF($A54="","",IFERROR($G54*VLOOKUP($H54,'Paramètres'!$A$10:$B$13,2,FALSE),0))</f>
        <v/>
      </c>
      <c r="J54" s="16" t="n"/>
      <c r="K54" s="18" t="n"/>
      <c r="L54" s="21">
        <f>IF($A54="","",IFERROR($G54+$I54-$K54,0))</f>
        <v/>
      </c>
      <c r="M54" s="22">
        <f>IF($A54="","",IFERROR($L54/($G54+$I54),0))</f>
        <v/>
      </c>
      <c r="N54" s="23">
        <f>IF($B54="","",MONTH($B54))</f>
        <v/>
      </c>
      <c r="O54" s="16" t="n"/>
      <c r="P54" s="24">
        <f>IF($A54="","",IF($J54="Impayée","Relance à prévoir","À jour"))</f>
        <v/>
      </c>
    </row>
    <row r="55">
      <c r="A55" s="16" t="n"/>
      <c r="B55" s="17" t="n"/>
      <c r="C55" s="17" t="n"/>
      <c r="D55" s="16" t="n"/>
      <c r="E55" s="16" t="n"/>
      <c r="F55" s="16" t="n"/>
      <c r="G55" s="18" t="n"/>
      <c r="H55" s="16" t="n"/>
      <c r="I55" s="21">
        <f>IF($A55="","",IFERROR($G55*VLOOKUP($H55,'Paramètres'!$A$10:$B$13,2,FALSE),0))</f>
        <v/>
      </c>
      <c r="J55" s="16" t="n"/>
      <c r="K55" s="18" t="n"/>
      <c r="L55" s="21">
        <f>IF($A55="","",IFERROR($G55+$I55-$K55,0))</f>
        <v/>
      </c>
      <c r="M55" s="22">
        <f>IF($A55="","",IFERROR($L55/($G55+$I55),0))</f>
        <v/>
      </c>
      <c r="N55" s="23">
        <f>IF($B55="","",MONTH($B55))</f>
        <v/>
      </c>
      <c r="O55" s="16" t="n"/>
      <c r="P55" s="24">
        <f>IF($A55="","",IF($J55="Impayée","Relance à prévoir","À jour"))</f>
        <v/>
      </c>
    </row>
    <row r="56">
      <c r="A56" s="16" t="n"/>
      <c r="B56" s="17" t="n"/>
      <c r="C56" s="17" t="n"/>
      <c r="D56" s="16" t="n"/>
      <c r="E56" s="16" t="n"/>
      <c r="F56" s="16" t="n"/>
      <c r="G56" s="18" t="n"/>
      <c r="H56" s="16" t="n"/>
      <c r="I56" s="21">
        <f>IF($A56="","",IFERROR($G56*VLOOKUP($H56,'Paramètres'!$A$10:$B$13,2,FALSE),0))</f>
        <v/>
      </c>
      <c r="J56" s="16" t="n"/>
      <c r="K56" s="18" t="n"/>
      <c r="L56" s="21">
        <f>IF($A56="","",IFERROR($G56+$I56-$K56,0))</f>
        <v/>
      </c>
      <c r="M56" s="22">
        <f>IF($A56="","",IFERROR($L56/($G56+$I56),0))</f>
        <v/>
      </c>
      <c r="N56" s="23">
        <f>IF($B56="","",MONTH($B56))</f>
        <v/>
      </c>
      <c r="O56" s="16" t="n"/>
      <c r="P56" s="24">
        <f>IF($A56="","",IF($J56="Impayée","Relance à prévoir","À jour"))</f>
        <v/>
      </c>
    </row>
    <row r="57">
      <c r="A57" s="16" t="n"/>
      <c r="B57" s="17" t="n"/>
      <c r="C57" s="17" t="n"/>
      <c r="D57" s="16" t="n"/>
      <c r="E57" s="16" t="n"/>
      <c r="F57" s="16" t="n"/>
      <c r="G57" s="18" t="n"/>
      <c r="H57" s="16" t="n"/>
      <c r="I57" s="21">
        <f>IF($A57="","",IFERROR($G57*VLOOKUP($H57,'Paramètres'!$A$10:$B$13,2,FALSE),0))</f>
        <v/>
      </c>
      <c r="J57" s="16" t="n"/>
      <c r="K57" s="18" t="n"/>
      <c r="L57" s="21">
        <f>IF($A57="","",IFERROR($G57+$I57-$K57,0))</f>
        <v/>
      </c>
      <c r="M57" s="22">
        <f>IF($A57="","",IFERROR($L57/($G57+$I57),0))</f>
        <v/>
      </c>
      <c r="N57" s="23">
        <f>IF($B57="","",MONTH($B57))</f>
        <v/>
      </c>
      <c r="O57" s="16" t="n"/>
      <c r="P57" s="24">
        <f>IF($A57="","",IF($J57="Impayée","Relance à prévoir","À jour"))</f>
        <v/>
      </c>
    </row>
    <row r="58">
      <c r="A58" s="16" t="n"/>
      <c r="B58" s="17" t="n"/>
      <c r="C58" s="17" t="n"/>
      <c r="D58" s="16" t="n"/>
      <c r="E58" s="16" t="n"/>
      <c r="F58" s="16" t="n"/>
      <c r="G58" s="18" t="n"/>
      <c r="H58" s="16" t="n"/>
      <c r="I58" s="21">
        <f>IF($A58="","",IFERROR($G58*VLOOKUP($H58,'Paramètres'!$A$10:$B$13,2,FALSE),0))</f>
        <v/>
      </c>
      <c r="J58" s="16" t="n"/>
      <c r="K58" s="18" t="n"/>
      <c r="L58" s="21">
        <f>IF($A58="","",IFERROR($G58+$I58-$K58,0))</f>
        <v/>
      </c>
      <c r="M58" s="22">
        <f>IF($A58="","",IFERROR($L58/($G58+$I58),0))</f>
        <v/>
      </c>
      <c r="N58" s="23">
        <f>IF($B58="","",MONTH($B58))</f>
        <v/>
      </c>
      <c r="O58" s="16" t="n"/>
      <c r="P58" s="24">
        <f>IF($A58="","",IF($J58="Impayée","Relance à prévoir","À jour"))</f>
        <v/>
      </c>
    </row>
    <row r="59">
      <c r="A59" s="16" t="n"/>
      <c r="B59" s="17" t="n"/>
      <c r="C59" s="17" t="n"/>
      <c r="D59" s="16" t="n"/>
      <c r="E59" s="16" t="n"/>
      <c r="F59" s="16" t="n"/>
      <c r="G59" s="18" t="n"/>
      <c r="H59" s="16" t="n"/>
      <c r="I59" s="21">
        <f>IF($A59="","",IFERROR($G59*VLOOKUP($H59,'Paramètres'!$A$10:$B$13,2,FALSE),0))</f>
        <v/>
      </c>
      <c r="J59" s="16" t="n"/>
      <c r="K59" s="18" t="n"/>
      <c r="L59" s="21">
        <f>IF($A59="","",IFERROR($G59+$I59-$K59,0))</f>
        <v/>
      </c>
      <c r="M59" s="22">
        <f>IF($A59="","",IFERROR($L59/($G59+$I59),0))</f>
        <v/>
      </c>
      <c r="N59" s="23">
        <f>IF($B59="","",MONTH($B59))</f>
        <v/>
      </c>
      <c r="O59" s="16" t="n"/>
      <c r="P59" s="24">
        <f>IF($A59="","",IF($J59="Impayée","Relance à prévoir","À jour"))</f>
        <v/>
      </c>
    </row>
    <row r="60">
      <c r="A60" s="16" t="n"/>
      <c r="B60" s="17" t="n"/>
      <c r="C60" s="17" t="n"/>
      <c r="D60" s="16" t="n"/>
      <c r="E60" s="16" t="n"/>
      <c r="F60" s="16" t="n"/>
      <c r="G60" s="18" t="n"/>
      <c r="H60" s="16" t="n"/>
      <c r="I60" s="21">
        <f>IF($A60="","",IFERROR($G60*VLOOKUP($H60,'Paramètres'!$A$10:$B$13,2,FALSE),0))</f>
        <v/>
      </c>
      <c r="J60" s="16" t="n"/>
      <c r="K60" s="18" t="n"/>
      <c r="L60" s="21">
        <f>IF($A60="","",IFERROR($G60+$I60-$K60,0))</f>
        <v/>
      </c>
      <c r="M60" s="22">
        <f>IF($A60="","",IFERROR($L60/($G60+$I60),0))</f>
        <v/>
      </c>
      <c r="N60" s="23">
        <f>IF($B60="","",MONTH($B60))</f>
        <v/>
      </c>
      <c r="O60" s="16" t="n"/>
      <c r="P60" s="24">
        <f>IF($A60="","",IF($J60="Impayée","Relance à prévoir","À jour"))</f>
        <v/>
      </c>
    </row>
    <row r="61">
      <c r="A61" s="16" t="n"/>
      <c r="B61" s="17" t="n"/>
      <c r="C61" s="17" t="n"/>
      <c r="D61" s="16" t="n"/>
      <c r="E61" s="16" t="n"/>
      <c r="F61" s="16" t="n"/>
      <c r="G61" s="18" t="n"/>
      <c r="H61" s="16" t="n"/>
      <c r="I61" s="21">
        <f>IF($A61="","",IFERROR($G61*VLOOKUP($H61,'Paramètres'!$A$10:$B$13,2,FALSE),0))</f>
        <v/>
      </c>
      <c r="J61" s="16" t="n"/>
      <c r="K61" s="18" t="n"/>
      <c r="L61" s="21">
        <f>IF($A61="","",IFERROR($G61+$I61-$K61,0))</f>
        <v/>
      </c>
      <c r="M61" s="22">
        <f>IF($A61="","",IFERROR($L61/($G61+$I61),0))</f>
        <v/>
      </c>
      <c r="N61" s="23">
        <f>IF($B61="","",MONTH($B61))</f>
        <v/>
      </c>
      <c r="O61" s="16" t="n"/>
      <c r="P61" s="24">
        <f>IF($A61="","",IF($J61="Impayée","Relance à prévoir","À jour"))</f>
        <v/>
      </c>
    </row>
    <row r="62">
      <c r="A62" s="16" t="n"/>
      <c r="B62" s="17" t="n"/>
      <c r="C62" s="17" t="n"/>
      <c r="D62" s="16" t="n"/>
      <c r="E62" s="16" t="n"/>
      <c r="F62" s="16" t="n"/>
      <c r="G62" s="18" t="n"/>
      <c r="H62" s="16" t="n"/>
      <c r="I62" s="21">
        <f>IF($A62="","",IFERROR($G62*VLOOKUP($H62,'Paramètres'!$A$10:$B$13,2,FALSE),0))</f>
        <v/>
      </c>
      <c r="J62" s="16" t="n"/>
      <c r="K62" s="18" t="n"/>
      <c r="L62" s="21">
        <f>IF($A62="","",IFERROR($G62+$I62-$K62,0))</f>
        <v/>
      </c>
      <c r="M62" s="22">
        <f>IF($A62="","",IFERROR($L62/($G62+$I62),0))</f>
        <v/>
      </c>
      <c r="N62" s="23">
        <f>IF($B62="","",MONTH($B62))</f>
        <v/>
      </c>
      <c r="O62" s="16" t="n"/>
      <c r="P62" s="24">
        <f>IF($A62="","",IF($J62="Impayée","Relance à prévoir","À jour"))</f>
        <v/>
      </c>
    </row>
    <row r="63">
      <c r="A63" s="16" t="n"/>
      <c r="B63" s="17" t="n"/>
      <c r="C63" s="17" t="n"/>
      <c r="D63" s="16" t="n"/>
      <c r="E63" s="16" t="n"/>
      <c r="F63" s="16" t="n"/>
      <c r="G63" s="18" t="n"/>
      <c r="H63" s="16" t="n"/>
      <c r="I63" s="21">
        <f>IF($A63="","",IFERROR($G63*VLOOKUP($H63,'Paramètres'!$A$10:$B$13,2,FALSE),0))</f>
        <v/>
      </c>
      <c r="J63" s="16" t="n"/>
      <c r="K63" s="18" t="n"/>
      <c r="L63" s="21">
        <f>IF($A63="","",IFERROR($G63+$I63-$K63,0))</f>
        <v/>
      </c>
      <c r="M63" s="22">
        <f>IF($A63="","",IFERROR($L63/($G63+$I63),0))</f>
        <v/>
      </c>
      <c r="N63" s="23">
        <f>IF($B63="","",MONTH($B63))</f>
        <v/>
      </c>
      <c r="O63" s="16" t="n"/>
      <c r="P63" s="24">
        <f>IF($A63="","",IF($J63="Impayée","Relance à prévoir","À jour"))</f>
        <v/>
      </c>
    </row>
    <row r="64">
      <c r="A64" s="16" t="n"/>
      <c r="B64" s="17" t="n"/>
      <c r="C64" s="17" t="n"/>
      <c r="D64" s="16" t="n"/>
      <c r="E64" s="16" t="n"/>
      <c r="F64" s="16" t="n"/>
      <c r="G64" s="18" t="n"/>
      <c r="H64" s="16" t="n"/>
      <c r="I64" s="21">
        <f>IF($A64="","",IFERROR($G64*VLOOKUP($H64,'Paramètres'!$A$10:$B$13,2,FALSE),0))</f>
        <v/>
      </c>
      <c r="J64" s="16" t="n"/>
      <c r="K64" s="18" t="n"/>
      <c r="L64" s="21">
        <f>IF($A64="","",IFERROR($G64+$I64-$K64,0))</f>
        <v/>
      </c>
      <c r="M64" s="22">
        <f>IF($A64="","",IFERROR($L64/($G64+$I64),0))</f>
        <v/>
      </c>
      <c r="N64" s="23">
        <f>IF($B64="","",MONTH($B64))</f>
        <v/>
      </c>
      <c r="O64" s="16" t="n"/>
      <c r="P64" s="24">
        <f>IF($A64="","",IF($J64="Impayée","Relance à prévoir","À jour"))</f>
        <v/>
      </c>
    </row>
    <row r="65">
      <c r="A65" s="16" t="n"/>
      <c r="B65" s="17" t="n"/>
      <c r="C65" s="17" t="n"/>
      <c r="D65" s="16" t="n"/>
      <c r="E65" s="16" t="n"/>
      <c r="F65" s="16" t="n"/>
      <c r="G65" s="18" t="n"/>
      <c r="H65" s="16" t="n"/>
      <c r="I65" s="21">
        <f>IF($A65="","",IFERROR($G65*VLOOKUP($H65,'Paramètres'!$A$10:$B$13,2,FALSE),0))</f>
        <v/>
      </c>
      <c r="J65" s="16" t="n"/>
      <c r="K65" s="18" t="n"/>
      <c r="L65" s="21">
        <f>IF($A65="","",IFERROR($G65+$I65-$K65,0))</f>
        <v/>
      </c>
      <c r="M65" s="22">
        <f>IF($A65="","",IFERROR($L65/($G65+$I65),0))</f>
        <v/>
      </c>
      <c r="N65" s="23">
        <f>IF($B65="","",MONTH($B65))</f>
        <v/>
      </c>
      <c r="O65" s="16" t="n"/>
      <c r="P65" s="24">
        <f>IF($A65="","",IF($J65="Impayée","Relance à prévoir","À jour"))</f>
        <v/>
      </c>
    </row>
    <row r="66">
      <c r="A66" s="16" t="n"/>
      <c r="B66" s="17" t="n"/>
      <c r="C66" s="17" t="n"/>
      <c r="D66" s="16" t="n"/>
      <c r="E66" s="16" t="n"/>
      <c r="F66" s="16" t="n"/>
      <c r="G66" s="18" t="n"/>
      <c r="H66" s="16" t="n"/>
      <c r="I66" s="21">
        <f>IF($A66="","",IFERROR($G66*VLOOKUP($H66,'Paramètres'!$A$10:$B$13,2,FALSE),0))</f>
        <v/>
      </c>
      <c r="J66" s="16" t="n"/>
      <c r="K66" s="18" t="n"/>
      <c r="L66" s="21">
        <f>IF($A66="","",IFERROR($G66+$I66-$K66,0))</f>
        <v/>
      </c>
      <c r="M66" s="22">
        <f>IF($A66="","",IFERROR($L66/($G66+$I66),0))</f>
        <v/>
      </c>
      <c r="N66" s="23">
        <f>IF($B66="","",MONTH($B66))</f>
        <v/>
      </c>
      <c r="O66" s="16" t="n"/>
      <c r="P66" s="24">
        <f>IF($A66="","",IF($J66="Impayée","Relance à prévoir","À jour"))</f>
        <v/>
      </c>
    </row>
    <row r="67">
      <c r="A67" s="16" t="n"/>
      <c r="B67" s="17" t="n"/>
      <c r="C67" s="17" t="n"/>
      <c r="D67" s="16" t="n"/>
      <c r="E67" s="16" t="n"/>
      <c r="F67" s="16" t="n"/>
      <c r="G67" s="18" t="n"/>
      <c r="H67" s="16" t="n"/>
      <c r="I67" s="21">
        <f>IF($A67="","",IFERROR($G67*VLOOKUP($H67,'Paramètres'!$A$10:$B$13,2,FALSE),0))</f>
        <v/>
      </c>
      <c r="J67" s="16" t="n"/>
      <c r="K67" s="18" t="n"/>
      <c r="L67" s="21">
        <f>IF($A67="","",IFERROR($G67+$I67-$K67,0))</f>
        <v/>
      </c>
      <c r="M67" s="22">
        <f>IF($A67="","",IFERROR($L67/($G67+$I67),0))</f>
        <v/>
      </c>
      <c r="N67" s="23">
        <f>IF($B67="","",MONTH($B67))</f>
        <v/>
      </c>
      <c r="O67" s="16" t="n"/>
      <c r="P67" s="24">
        <f>IF($A67="","",IF($J67="Impayée","Relance à prévoir","À jour"))</f>
        <v/>
      </c>
    </row>
    <row r="68">
      <c r="A68" s="16" t="n"/>
      <c r="B68" s="17" t="n"/>
      <c r="C68" s="17" t="n"/>
      <c r="D68" s="16" t="n"/>
      <c r="E68" s="16" t="n"/>
      <c r="F68" s="16" t="n"/>
      <c r="G68" s="18" t="n"/>
      <c r="H68" s="16" t="n"/>
      <c r="I68" s="21">
        <f>IF($A68="","",IFERROR($G68*VLOOKUP($H68,'Paramètres'!$A$10:$B$13,2,FALSE),0))</f>
        <v/>
      </c>
      <c r="J68" s="16" t="n"/>
      <c r="K68" s="18" t="n"/>
      <c r="L68" s="21">
        <f>IF($A68="","",IFERROR($G68+$I68-$K68,0))</f>
        <v/>
      </c>
      <c r="M68" s="22">
        <f>IF($A68="","",IFERROR($L68/($G68+$I68),0))</f>
        <v/>
      </c>
      <c r="N68" s="23">
        <f>IF($B68="","",MONTH($B68))</f>
        <v/>
      </c>
      <c r="O68" s="16" t="n"/>
      <c r="P68" s="24">
        <f>IF($A68="","",IF($J68="Impayée","Relance à prévoir","À jour"))</f>
        <v/>
      </c>
    </row>
    <row r="69">
      <c r="A69" s="16" t="n"/>
      <c r="B69" s="17" t="n"/>
      <c r="C69" s="17" t="n"/>
      <c r="D69" s="16" t="n"/>
      <c r="E69" s="16" t="n"/>
      <c r="F69" s="16" t="n"/>
      <c r="G69" s="18" t="n"/>
      <c r="H69" s="16" t="n"/>
      <c r="I69" s="21">
        <f>IF($A69="","",IFERROR($G69*VLOOKUP($H69,'Paramètres'!$A$10:$B$13,2,FALSE),0))</f>
        <v/>
      </c>
      <c r="J69" s="16" t="n"/>
      <c r="K69" s="18" t="n"/>
      <c r="L69" s="21">
        <f>IF($A69="","",IFERROR($G69+$I69-$K69,0))</f>
        <v/>
      </c>
      <c r="M69" s="22">
        <f>IF($A69="","",IFERROR($L69/($G69+$I69),0))</f>
        <v/>
      </c>
      <c r="N69" s="23">
        <f>IF($B69="","",MONTH($B69))</f>
        <v/>
      </c>
      <c r="O69" s="16" t="n"/>
      <c r="P69" s="24">
        <f>IF($A69="","",IF($J69="Impayée","Relance à prévoir","À jour"))</f>
        <v/>
      </c>
    </row>
    <row r="70">
      <c r="A70" s="16" t="n"/>
      <c r="B70" s="17" t="n"/>
      <c r="C70" s="17" t="n"/>
      <c r="D70" s="16" t="n"/>
      <c r="E70" s="16" t="n"/>
      <c r="F70" s="16" t="n"/>
      <c r="G70" s="18" t="n"/>
      <c r="H70" s="16" t="n"/>
      <c r="I70" s="21">
        <f>IF($A70="","",IFERROR($G70*VLOOKUP($H70,'Paramètres'!$A$10:$B$13,2,FALSE),0))</f>
        <v/>
      </c>
      <c r="J70" s="16" t="n"/>
      <c r="K70" s="18" t="n"/>
      <c r="L70" s="21">
        <f>IF($A70="","",IFERROR($G70+$I70-$K70,0))</f>
        <v/>
      </c>
      <c r="M70" s="22">
        <f>IF($A70="","",IFERROR($L70/($G70+$I70),0))</f>
        <v/>
      </c>
      <c r="N70" s="23">
        <f>IF($B70="","",MONTH($B70))</f>
        <v/>
      </c>
      <c r="O70" s="16" t="n"/>
      <c r="P70" s="24">
        <f>IF($A70="","",IF($J70="Impayée","Relance à prévoir","À jour"))</f>
        <v/>
      </c>
    </row>
    <row r="71">
      <c r="A71" s="16" t="n"/>
      <c r="B71" s="17" t="n"/>
      <c r="C71" s="17" t="n"/>
      <c r="D71" s="16" t="n"/>
      <c r="E71" s="16" t="n"/>
      <c r="F71" s="16" t="n"/>
      <c r="G71" s="18" t="n"/>
      <c r="H71" s="16" t="n"/>
      <c r="I71" s="21">
        <f>IF($A71="","",IFERROR($G71*VLOOKUP($H71,'Paramètres'!$A$10:$B$13,2,FALSE),0))</f>
        <v/>
      </c>
      <c r="J71" s="16" t="n"/>
      <c r="K71" s="18" t="n"/>
      <c r="L71" s="21">
        <f>IF($A71="","",IFERROR($G71+$I71-$K71,0))</f>
        <v/>
      </c>
      <c r="M71" s="22">
        <f>IF($A71="","",IFERROR($L71/($G71+$I71),0))</f>
        <v/>
      </c>
      <c r="N71" s="23">
        <f>IF($B71="","",MONTH($B71))</f>
        <v/>
      </c>
      <c r="O71" s="16" t="n"/>
      <c r="P71" s="24">
        <f>IF($A71="","",IF($J71="Impayée","Relance à prévoir","À jour"))</f>
        <v/>
      </c>
    </row>
    <row r="72">
      <c r="A72" s="16" t="n"/>
      <c r="B72" s="17" t="n"/>
      <c r="C72" s="17" t="n"/>
      <c r="D72" s="16" t="n"/>
      <c r="E72" s="16" t="n"/>
      <c r="F72" s="16" t="n"/>
      <c r="G72" s="18" t="n"/>
      <c r="H72" s="16" t="n"/>
      <c r="I72" s="21">
        <f>IF($A72="","",IFERROR($G72*VLOOKUP($H72,'Paramètres'!$A$10:$B$13,2,FALSE),0))</f>
        <v/>
      </c>
      <c r="J72" s="16" t="n"/>
      <c r="K72" s="18" t="n"/>
      <c r="L72" s="21">
        <f>IF($A72="","",IFERROR($G72+$I72-$K72,0))</f>
        <v/>
      </c>
      <c r="M72" s="22">
        <f>IF($A72="","",IFERROR($L72/($G72+$I72),0))</f>
        <v/>
      </c>
      <c r="N72" s="23">
        <f>IF($B72="","",MONTH($B72))</f>
        <v/>
      </c>
      <c r="O72" s="16" t="n"/>
      <c r="P72" s="24">
        <f>IF($A72="","",IF($J72="Impayée","Relance à prévoir","À jour"))</f>
        <v/>
      </c>
    </row>
    <row r="73">
      <c r="A73" s="16" t="n"/>
      <c r="B73" s="17" t="n"/>
      <c r="C73" s="17" t="n"/>
      <c r="D73" s="16" t="n"/>
      <c r="E73" s="16" t="n"/>
      <c r="F73" s="16" t="n"/>
      <c r="G73" s="18" t="n"/>
      <c r="H73" s="16" t="n"/>
      <c r="I73" s="21">
        <f>IF($A73="","",IFERROR($G73*VLOOKUP($H73,'Paramètres'!$A$10:$B$13,2,FALSE),0))</f>
        <v/>
      </c>
      <c r="J73" s="16" t="n"/>
      <c r="K73" s="18" t="n"/>
      <c r="L73" s="21">
        <f>IF($A73="","",IFERROR($G73+$I73-$K73,0))</f>
        <v/>
      </c>
      <c r="M73" s="22">
        <f>IF($A73="","",IFERROR($L73/($G73+$I73),0))</f>
        <v/>
      </c>
      <c r="N73" s="23">
        <f>IF($B73="","",MONTH($B73))</f>
        <v/>
      </c>
      <c r="O73" s="16" t="n"/>
      <c r="P73" s="24">
        <f>IF($A73="","",IF($J73="Impayée","Relance à prévoir","À jour"))</f>
        <v/>
      </c>
    </row>
    <row r="74">
      <c r="A74" s="16" t="n"/>
      <c r="B74" s="17" t="n"/>
      <c r="C74" s="17" t="n"/>
      <c r="D74" s="16" t="n"/>
      <c r="E74" s="16" t="n"/>
      <c r="F74" s="16" t="n"/>
      <c r="G74" s="18" t="n"/>
      <c r="H74" s="16" t="n"/>
      <c r="I74" s="21">
        <f>IF($A74="","",IFERROR($G74*VLOOKUP($H74,'Paramètres'!$A$10:$B$13,2,FALSE),0))</f>
        <v/>
      </c>
      <c r="J74" s="16" t="n"/>
      <c r="K74" s="18" t="n"/>
      <c r="L74" s="21">
        <f>IF($A74="","",IFERROR($G74+$I74-$K74,0))</f>
        <v/>
      </c>
      <c r="M74" s="22">
        <f>IF($A74="","",IFERROR($L74/($G74+$I74),0))</f>
        <v/>
      </c>
      <c r="N74" s="23">
        <f>IF($B74="","",MONTH($B74))</f>
        <v/>
      </c>
      <c r="O74" s="16" t="n"/>
      <c r="P74" s="24">
        <f>IF($A74="","",IF($J74="Impayée","Relance à prévoir","À jour"))</f>
        <v/>
      </c>
    </row>
    <row r="75">
      <c r="A75" s="16" t="n"/>
      <c r="B75" s="17" t="n"/>
      <c r="C75" s="17" t="n"/>
      <c r="D75" s="16" t="n"/>
      <c r="E75" s="16" t="n"/>
      <c r="F75" s="16" t="n"/>
      <c r="G75" s="18" t="n"/>
      <c r="H75" s="16" t="n"/>
      <c r="I75" s="21">
        <f>IF($A75="","",IFERROR($G75*VLOOKUP($H75,'Paramètres'!$A$10:$B$13,2,FALSE),0))</f>
        <v/>
      </c>
      <c r="J75" s="16" t="n"/>
      <c r="K75" s="18" t="n"/>
      <c r="L75" s="21">
        <f>IF($A75="","",IFERROR($G75+$I75-$K75,0))</f>
        <v/>
      </c>
      <c r="M75" s="22">
        <f>IF($A75="","",IFERROR($L75/($G75+$I75),0))</f>
        <v/>
      </c>
      <c r="N75" s="23">
        <f>IF($B75="","",MONTH($B75))</f>
        <v/>
      </c>
      <c r="O75" s="16" t="n"/>
      <c r="P75" s="24">
        <f>IF($A75="","",IF($J75="Impayée","Relance à prévoir","À jour"))</f>
        <v/>
      </c>
    </row>
    <row r="76">
      <c r="A76" s="16" t="n"/>
      <c r="B76" s="17" t="n"/>
      <c r="C76" s="17" t="n"/>
      <c r="D76" s="16" t="n"/>
      <c r="E76" s="16" t="n"/>
      <c r="F76" s="16" t="n"/>
      <c r="G76" s="18" t="n"/>
      <c r="H76" s="16" t="n"/>
      <c r="I76" s="21">
        <f>IF($A76="","",IFERROR($G76*VLOOKUP($H76,'Paramètres'!$A$10:$B$13,2,FALSE),0))</f>
        <v/>
      </c>
      <c r="J76" s="16" t="n"/>
      <c r="K76" s="18" t="n"/>
      <c r="L76" s="21">
        <f>IF($A76="","",IFERROR($G76+$I76-$K76,0))</f>
        <v/>
      </c>
      <c r="M76" s="22">
        <f>IF($A76="","",IFERROR($L76/($G76+$I76),0))</f>
        <v/>
      </c>
      <c r="N76" s="23">
        <f>IF($B76="","",MONTH($B76))</f>
        <v/>
      </c>
      <c r="O76" s="16" t="n"/>
      <c r="P76" s="24">
        <f>IF($A76="","",IF($J76="Impayée","Relance à prévoir","À jour"))</f>
        <v/>
      </c>
    </row>
    <row r="77">
      <c r="A77" s="16" t="n"/>
      <c r="B77" s="17" t="n"/>
      <c r="C77" s="17" t="n"/>
      <c r="D77" s="16" t="n"/>
      <c r="E77" s="16" t="n"/>
      <c r="F77" s="16" t="n"/>
      <c r="G77" s="18" t="n"/>
      <c r="H77" s="16" t="n"/>
      <c r="I77" s="21">
        <f>IF($A77="","",IFERROR($G77*VLOOKUP($H77,'Paramètres'!$A$10:$B$13,2,FALSE),0))</f>
        <v/>
      </c>
      <c r="J77" s="16" t="n"/>
      <c r="K77" s="18" t="n"/>
      <c r="L77" s="21">
        <f>IF($A77="","",IFERROR($G77+$I77-$K77,0))</f>
        <v/>
      </c>
      <c r="M77" s="22">
        <f>IF($A77="","",IFERROR($L77/($G77+$I77),0))</f>
        <v/>
      </c>
      <c r="N77" s="23">
        <f>IF($B77="","",MONTH($B77))</f>
        <v/>
      </c>
      <c r="O77" s="16" t="n"/>
      <c r="P77" s="24">
        <f>IF($A77="","",IF($J77="Impayée","Relance à prévoir","À jour"))</f>
        <v/>
      </c>
    </row>
    <row r="78">
      <c r="A78" s="16" t="n"/>
      <c r="B78" s="17" t="n"/>
      <c r="C78" s="17" t="n"/>
      <c r="D78" s="16" t="n"/>
      <c r="E78" s="16" t="n"/>
      <c r="F78" s="16" t="n"/>
      <c r="G78" s="18" t="n"/>
      <c r="H78" s="16" t="n"/>
      <c r="I78" s="21">
        <f>IF($A78="","",IFERROR($G78*VLOOKUP($H78,'Paramètres'!$A$10:$B$13,2,FALSE),0))</f>
        <v/>
      </c>
      <c r="J78" s="16" t="n"/>
      <c r="K78" s="18" t="n"/>
      <c r="L78" s="21">
        <f>IF($A78="","",IFERROR($G78+$I78-$K78,0))</f>
        <v/>
      </c>
      <c r="M78" s="22">
        <f>IF($A78="","",IFERROR($L78/($G78+$I78),0))</f>
        <v/>
      </c>
      <c r="N78" s="23">
        <f>IF($B78="","",MONTH($B78))</f>
        <v/>
      </c>
      <c r="O78" s="16" t="n"/>
      <c r="P78" s="24">
        <f>IF($A78="","",IF($J78="Impayée","Relance à prévoir","À jour"))</f>
        <v/>
      </c>
    </row>
    <row r="79">
      <c r="A79" s="16" t="n"/>
      <c r="B79" s="17" t="n"/>
      <c r="C79" s="17" t="n"/>
      <c r="D79" s="16" t="n"/>
      <c r="E79" s="16" t="n"/>
      <c r="F79" s="16" t="n"/>
      <c r="G79" s="18" t="n"/>
      <c r="H79" s="16" t="n"/>
      <c r="I79" s="21">
        <f>IF($A79="","",IFERROR($G79*VLOOKUP($H79,'Paramètres'!$A$10:$B$13,2,FALSE),0))</f>
        <v/>
      </c>
      <c r="J79" s="16" t="n"/>
      <c r="K79" s="18" t="n"/>
      <c r="L79" s="21">
        <f>IF($A79="","",IFERROR($G79+$I79-$K79,0))</f>
        <v/>
      </c>
      <c r="M79" s="22">
        <f>IF($A79="","",IFERROR($L79/($G79+$I79),0))</f>
        <v/>
      </c>
      <c r="N79" s="23">
        <f>IF($B79="","",MONTH($B79))</f>
        <v/>
      </c>
      <c r="O79" s="16" t="n"/>
      <c r="P79" s="24">
        <f>IF($A79="","",IF($J79="Impayée","Relance à prévoir","À jour"))</f>
        <v/>
      </c>
    </row>
    <row r="80">
      <c r="A80" s="16" t="n"/>
      <c r="B80" s="17" t="n"/>
      <c r="C80" s="17" t="n"/>
      <c r="D80" s="16" t="n"/>
      <c r="E80" s="16" t="n"/>
      <c r="F80" s="16" t="n"/>
      <c r="G80" s="18" t="n"/>
      <c r="H80" s="16" t="n"/>
      <c r="I80" s="21">
        <f>IF($A80="","",IFERROR($G80*VLOOKUP($H80,'Paramètres'!$A$10:$B$13,2,FALSE),0))</f>
        <v/>
      </c>
      <c r="J80" s="16" t="n"/>
      <c r="K80" s="18" t="n"/>
      <c r="L80" s="21">
        <f>IF($A80="","",IFERROR($G80+$I80-$K80,0))</f>
        <v/>
      </c>
      <c r="M80" s="22">
        <f>IF($A80="","",IFERROR($L80/($G80+$I80),0))</f>
        <v/>
      </c>
      <c r="N80" s="23">
        <f>IF($B80="","",MONTH($B80))</f>
        <v/>
      </c>
      <c r="O80" s="16" t="n"/>
      <c r="P80" s="24">
        <f>IF($A80="","",IF($J80="Impayée","Relance à prévoir","À jour"))</f>
        <v/>
      </c>
    </row>
    <row r="81">
      <c r="A81" s="16" t="n"/>
      <c r="B81" s="17" t="n"/>
      <c r="C81" s="17" t="n"/>
      <c r="D81" s="16" t="n"/>
      <c r="E81" s="16" t="n"/>
      <c r="F81" s="16" t="n"/>
      <c r="G81" s="18" t="n"/>
      <c r="H81" s="16" t="n"/>
      <c r="I81" s="21">
        <f>IF($A81="","",IFERROR($G81*VLOOKUP($H81,'Paramètres'!$A$10:$B$13,2,FALSE),0))</f>
        <v/>
      </c>
      <c r="J81" s="16" t="n"/>
      <c r="K81" s="18" t="n"/>
      <c r="L81" s="21">
        <f>IF($A81="","",IFERROR($G81+$I81-$K81,0))</f>
        <v/>
      </c>
      <c r="M81" s="22">
        <f>IF($A81="","",IFERROR($L81/($G81+$I81),0))</f>
        <v/>
      </c>
      <c r="N81" s="23">
        <f>IF($B81="","",MONTH($B81))</f>
        <v/>
      </c>
      <c r="O81" s="16" t="n"/>
      <c r="P81" s="24">
        <f>IF($A81="","",IF($J81="Impayée","Relance à prévoir","À jour"))</f>
        <v/>
      </c>
    </row>
    <row r="82">
      <c r="A82" s="16" t="n"/>
      <c r="B82" s="17" t="n"/>
      <c r="C82" s="17" t="n"/>
      <c r="D82" s="16" t="n"/>
      <c r="E82" s="16" t="n"/>
      <c r="F82" s="16" t="n"/>
      <c r="G82" s="18" t="n"/>
      <c r="H82" s="16" t="n"/>
      <c r="I82" s="21">
        <f>IF($A82="","",IFERROR($G82*VLOOKUP($H82,'Paramètres'!$A$10:$B$13,2,FALSE),0))</f>
        <v/>
      </c>
      <c r="J82" s="16" t="n"/>
      <c r="K82" s="18" t="n"/>
      <c r="L82" s="21">
        <f>IF($A82="","",IFERROR($G82+$I82-$K82,0))</f>
        <v/>
      </c>
      <c r="M82" s="22">
        <f>IF($A82="","",IFERROR($L82/($G82+$I82),0))</f>
        <v/>
      </c>
      <c r="N82" s="23">
        <f>IF($B82="","",MONTH($B82))</f>
        <v/>
      </c>
      <c r="O82" s="16" t="n"/>
      <c r="P82" s="24">
        <f>IF($A82="","",IF($J82="Impayée","Relance à prévoir","À jour"))</f>
        <v/>
      </c>
    </row>
    <row r="83">
      <c r="A83" s="16" t="n"/>
      <c r="B83" s="17" t="n"/>
      <c r="C83" s="17" t="n"/>
      <c r="D83" s="16" t="n"/>
      <c r="E83" s="16" t="n"/>
      <c r="F83" s="16" t="n"/>
      <c r="G83" s="18" t="n"/>
      <c r="H83" s="16" t="n"/>
      <c r="I83" s="21">
        <f>IF($A83="","",IFERROR($G83*VLOOKUP($H83,'Paramètres'!$A$10:$B$13,2,FALSE),0))</f>
        <v/>
      </c>
      <c r="J83" s="16" t="n"/>
      <c r="K83" s="18" t="n"/>
      <c r="L83" s="21">
        <f>IF($A83="","",IFERROR($G83+$I83-$K83,0))</f>
        <v/>
      </c>
      <c r="M83" s="22">
        <f>IF($A83="","",IFERROR($L83/($G83+$I83),0))</f>
        <v/>
      </c>
      <c r="N83" s="23">
        <f>IF($B83="","",MONTH($B83))</f>
        <v/>
      </c>
      <c r="O83" s="16" t="n"/>
      <c r="P83" s="24">
        <f>IF($A83="","",IF($J83="Impayée","Relance à prévoir","À jour"))</f>
        <v/>
      </c>
    </row>
    <row r="84">
      <c r="A84" s="16" t="n"/>
      <c r="B84" s="17" t="n"/>
      <c r="C84" s="17" t="n"/>
      <c r="D84" s="16" t="n"/>
      <c r="E84" s="16" t="n"/>
      <c r="F84" s="16" t="n"/>
      <c r="G84" s="18" t="n"/>
      <c r="H84" s="16" t="n"/>
      <c r="I84" s="21">
        <f>IF($A84="","",IFERROR($G84*VLOOKUP($H84,'Paramètres'!$A$10:$B$13,2,FALSE),0))</f>
        <v/>
      </c>
      <c r="J84" s="16" t="n"/>
      <c r="K84" s="18" t="n"/>
      <c r="L84" s="21">
        <f>IF($A84="","",IFERROR($G84+$I84-$K84,0))</f>
        <v/>
      </c>
      <c r="M84" s="22">
        <f>IF($A84="","",IFERROR($L84/($G84+$I84),0))</f>
        <v/>
      </c>
      <c r="N84" s="23">
        <f>IF($B84="","",MONTH($B84))</f>
        <v/>
      </c>
      <c r="O84" s="16" t="n"/>
      <c r="P84" s="24">
        <f>IF($A84="","",IF($J84="Impayée","Relance à prévoir","À jour"))</f>
        <v/>
      </c>
    </row>
    <row r="85">
      <c r="A85" s="16" t="n"/>
      <c r="B85" s="17" t="n"/>
      <c r="C85" s="17" t="n"/>
      <c r="D85" s="16" t="n"/>
      <c r="E85" s="16" t="n"/>
      <c r="F85" s="16" t="n"/>
      <c r="G85" s="18" t="n"/>
      <c r="H85" s="16" t="n"/>
      <c r="I85" s="21">
        <f>IF($A85="","",IFERROR($G85*VLOOKUP($H85,'Paramètres'!$A$10:$B$13,2,FALSE),0))</f>
        <v/>
      </c>
      <c r="J85" s="16" t="n"/>
      <c r="K85" s="18" t="n"/>
      <c r="L85" s="21">
        <f>IF($A85="","",IFERROR($G85+$I85-$K85,0))</f>
        <v/>
      </c>
      <c r="M85" s="22">
        <f>IF($A85="","",IFERROR($L85/($G85+$I85),0))</f>
        <v/>
      </c>
      <c r="N85" s="23">
        <f>IF($B85="","",MONTH($B85))</f>
        <v/>
      </c>
      <c r="O85" s="16" t="n"/>
      <c r="P85" s="24">
        <f>IF($A85="","",IF($J85="Impayée","Relance à prévoir","À jour"))</f>
        <v/>
      </c>
    </row>
    <row r="86">
      <c r="A86" s="16" t="n"/>
      <c r="B86" s="17" t="n"/>
      <c r="C86" s="17" t="n"/>
      <c r="D86" s="16" t="n"/>
      <c r="E86" s="16" t="n"/>
      <c r="F86" s="16" t="n"/>
      <c r="G86" s="18" t="n"/>
      <c r="H86" s="16" t="n"/>
      <c r="I86" s="21">
        <f>IF($A86="","",IFERROR($G86*VLOOKUP($H86,'Paramètres'!$A$10:$B$13,2,FALSE),0))</f>
        <v/>
      </c>
      <c r="J86" s="16" t="n"/>
      <c r="K86" s="18" t="n"/>
      <c r="L86" s="21">
        <f>IF($A86="","",IFERROR($G86+$I86-$K86,0))</f>
        <v/>
      </c>
      <c r="M86" s="22">
        <f>IF($A86="","",IFERROR($L86/($G86+$I86),0))</f>
        <v/>
      </c>
      <c r="N86" s="23">
        <f>IF($B86="","",MONTH($B86))</f>
        <v/>
      </c>
      <c r="O86" s="16" t="n"/>
      <c r="P86" s="24">
        <f>IF($A86="","",IF($J86="Impayée","Relance à prévoir","À jour"))</f>
        <v/>
      </c>
    </row>
    <row r="87">
      <c r="A87" s="16" t="n"/>
      <c r="B87" s="17" t="n"/>
      <c r="C87" s="17" t="n"/>
      <c r="D87" s="16" t="n"/>
      <c r="E87" s="16" t="n"/>
      <c r="F87" s="16" t="n"/>
      <c r="G87" s="18" t="n"/>
      <c r="H87" s="16" t="n"/>
      <c r="I87" s="21">
        <f>IF($A87="","",IFERROR($G87*VLOOKUP($H87,'Paramètres'!$A$10:$B$13,2,FALSE),0))</f>
        <v/>
      </c>
      <c r="J87" s="16" t="n"/>
      <c r="K87" s="18" t="n"/>
      <c r="L87" s="21">
        <f>IF($A87="","",IFERROR($G87+$I87-$K87,0))</f>
        <v/>
      </c>
      <c r="M87" s="22">
        <f>IF($A87="","",IFERROR($L87/($G87+$I87),0))</f>
        <v/>
      </c>
      <c r="N87" s="23">
        <f>IF($B87="","",MONTH($B87))</f>
        <v/>
      </c>
      <c r="O87" s="16" t="n"/>
      <c r="P87" s="24">
        <f>IF($A87="","",IF($J87="Impayée","Relance à prévoir","À jour"))</f>
        <v/>
      </c>
    </row>
    <row r="88">
      <c r="A88" s="16" t="n"/>
      <c r="B88" s="17" t="n"/>
      <c r="C88" s="17" t="n"/>
      <c r="D88" s="16" t="n"/>
      <c r="E88" s="16" t="n"/>
      <c r="F88" s="16" t="n"/>
      <c r="G88" s="18" t="n"/>
      <c r="H88" s="16" t="n"/>
      <c r="I88" s="21">
        <f>IF($A88="","",IFERROR($G88*VLOOKUP($H88,'Paramètres'!$A$10:$B$13,2,FALSE),0))</f>
        <v/>
      </c>
      <c r="J88" s="16" t="n"/>
      <c r="K88" s="18" t="n"/>
      <c r="L88" s="21">
        <f>IF($A88="","",IFERROR($G88+$I88-$K88,0))</f>
        <v/>
      </c>
      <c r="M88" s="22">
        <f>IF($A88="","",IFERROR($L88/($G88+$I88),0))</f>
        <v/>
      </c>
      <c r="N88" s="23">
        <f>IF($B88="","",MONTH($B88))</f>
        <v/>
      </c>
      <c r="O88" s="16" t="n"/>
      <c r="P88" s="24">
        <f>IF($A88="","",IF($J88="Impayée","Relance à prévoir","À jour"))</f>
        <v/>
      </c>
    </row>
    <row r="89">
      <c r="A89" s="16" t="n"/>
      <c r="B89" s="17" t="n"/>
      <c r="C89" s="17" t="n"/>
      <c r="D89" s="16" t="n"/>
      <c r="E89" s="16" t="n"/>
      <c r="F89" s="16" t="n"/>
      <c r="G89" s="18" t="n"/>
      <c r="H89" s="16" t="n"/>
      <c r="I89" s="21">
        <f>IF($A89="","",IFERROR($G89*VLOOKUP($H89,'Paramètres'!$A$10:$B$13,2,FALSE),0))</f>
        <v/>
      </c>
      <c r="J89" s="16" t="n"/>
      <c r="K89" s="18" t="n"/>
      <c r="L89" s="21">
        <f>IF($A89="","",IFERROR($G89+$I89-$K89,0))</f>
        <v/>
      </c>
      <c r="M89" s="22">
        <f>IF($A89="","",IFERROR($L89/($G89+$I89),0))</f>
        <v/>
      </c>
      <c r="N89" s="23">
        <f>IF($B89="","",MONTH($B89))</f>
        <v/>
      </c>
      <c r="O89" s="16" t="n"/>
      <c r="P89" s="24">
        <f>IF($A89="","",IF($J89="Impayée","Relance à prévoir","À jour"))</f>
        <v/>
      </c>
    </row>
    <row r="90">
      <c r="A90" s="16" t="n"/>
      <c r="B90" s="17" t="n"/>
      <c r="C90" s="17" t="n"/>
      <c r="D90" s="16" t="n"/>
      <c r="E90" s="16" t="n"/>
      <c r="F90" s="16" t="n"/>
      <c r="G90" s="18" t="n"/>
      <c r="H90" s="16" t="n"/>
      <c r="I90" s="21">
        <f>IF($A90="","",IFERROR($G90*VLOOKUP($H90,'Paramètres'!$A$10:$B$13,2,FALSE),0))</f>
        <v/>
      </c>
      <c r="J90" s="16" t="n"/>
      <c r="K90" s="18" t="n"/>
      <c r="L90" s="21">
        <f>IF($A90="","",IFERROR($G90+$I90-$K90,0))</f>
        <v/>
      </c>
      <c r="M90" s="22">
        <f>IF($A90="","",IFERROR($L90/($G90+$I90),0))</f>
        <v/>
      </c>
      <c r="N90" s="23">
        <f>IF($B90="","",MONTH($B90))</f>
        <v/>
      </c>
      <c r="O90" s="16" t="n"/>
      <c r="P90" s="24">
        <f>IF($A90="","",IF($J90="Impayée","Relance à prévoir","À jour"))</f>
        <v/>
      </c>
    </row>
    <row r="91">
      <c r="A91" s="16" t="n"/>
      <c r="B91" s="17" t="n"/>
      <c r="C91" s="17" t="n"/>
      <c r="D91" s="16" t="n"/>
      <c r="E91" s="16" t="n"/>
      <c r="F91" s="16" t="n"/>
      <c r="G91" s="18" t="n"/>
      <c r="H91" s="16" t="n"/>
      <c r="I91" s="21">
        <f>IF($A91="","",IFERROR($G91*VLOOKUP($H91,'Paramètres'!$A$10:$B$13,2,FALSE),0))</f>
        <v/>
      </c>
      <c r="J91" s="16" t="n"/>
      <c r="K91" s="18" t="n"/>
      <c r="L91" s="21">
        <f>IF($A91="","",IFERROR($G91+$I91-$K91,0))</f>
        <v/>
      </c>
      <c r="M91" s="22">
        <f>IF($A91="","",IFERROR($L91/($G91+$I91),0))</f>
        <v/>
      </c>
      <c r="N91" s="23">
        <f>IF($B91="","",MONTH($B91))</f>
        <v/>
      </c>
      <c r="O91" s="16" t="n"/>
      <c r="P91" s="24">
        <f>IF($A91="","",IF($J91="Impayée","Relance à prévoir","À jour"))</f>
        <v/>
      </c>
    </row>
    <row r="92">
      <c r="A92" s="16" t="n"/>
      <c r="B92" s="17" t="n"/>
      <c r="C92" s="17" t="n"/>
      <c r="D92" s="16" t="n"/>
      <c r="E92" s="16" t="n"/>
      <c r="F92" s="16" t="n"/>
      <c r="G92" s="18" t="n"/>
      <c r="H92" s="16" t="n"/>
      <c r="I92" s="21">
        <f>IF($A92="","",IFERROR($G92*VLOOKUP($H92,'Paramètres'!$A$10:$B$13,2,FALSE),0))</f>
        <v/>
      </c>
      <c r="J92" s="16" t="n"/>
      <c r="K92" s="18" t="n"/>
      <c r="L92" s="21">
        <f>IF($A92="","",IFERROR($G92+$I92-$K92,0))</f>
        <v/>
      </c>
      <c r="M92" s="22">
        <f>IF($A92="","",IFERROR($L92/($G92+$I92),0))</f>
        <v/>
      </c>
      <c r="N92" s="23">
        <f>IF($B92="","",MONTH($B92))</f>
        <v/>
      </c>
      <c r="O92" s="16" t="n"/>
      <c r="P92" s="24">
        <f>IF($A92="","",IF($J92="Impayée","Relance à prévoir","À jour"))</f>
        <v/>
      </c>
    </row>
    <row r="93">
      <c r="A93" s="16" t="n"/>
      <c r="B93" s="17" t="n"/>
      <c r="C93" s="17" t="n"/>
      <c r="D93" s="16" t="n"/>
      <c r="E93" s="16" t="n"/>
      <c r="F93" s="16" t="n"/>
      <c r="G93" s="18" t="n"/>
      <c r="H93" s="16" t="n"/>
      <c r="I93" s="21">
        <f>IF($A93="","",IFERROR($G93*VLOOKUP($H93,'Paramètres'!$A$10:$B$13,2,FALSE),0))</f>
        <v/>
      </c>
      <c r="J93" s="16" t="n"/>
      <c r="K93" s="18" t="n"/>
      <c r="L93" s="21">
        <f>IF($A93="","",IFERROR($G93+$I93-$K93,0))</f>
        <v/>
      </c>
      <c r="M93" s="22">
        <f>IF($A93="","",IFERROR($L93/($G93+$I93),0))</f>
        <v/>
      </c>
      <c r="N93" s="23">
        <f>IF($B93="","",MONTH($B93))</f>
        <v/>
      </c>
      <c r="O93" s="16" t="n"/>
      <c r="P93" s="24">
        <f>IF($A93="","",IF($J93="Impayée","Relance à prévoir","À jour"))</f>
        <v/>
      </c>
    </row>
    <row r="94">
      <c r="A94" s="16" t="n"/>
      <c r="B94" s="17" t="n"/>
      <c r="C94" s="17" t="n"/>
      <c r="D94" s="16" t="n"/>
      <c r="E94" s="16" t="n"/>
      <c r="F94" s="16" t="n"/>
      <c r="G94" s="18" t="n"/>
      <c r="H94" s="16" t="n"/>
      <c r="I94" s="21">
        <f>IF($A94="","",IFERROR($G94*VLOOKUP($H94,'Paramètres'!$A$10:$B$13,2,FALSE),0))</f>
        <v/>
      </c>
      <c r="J94" s="16" t="n"/>
      <c r="K94" s="18" t="n"/>
      <c r="L94" s="21">
        <f>IF($A94="","",IFERROR($G94+$I94-$K94,0))</f>
        <v/>
      </c>
      <c r="M94" s="22">
        <f>IF($A94="","",IFERROR($L94/($G94+$I94),0))</f>
        <v/>
      </c>
      <c r="N94" s="23">
        <f>IF($B94="","",MONTH($B94))</f>
        <v/>
      </c>
      <c r="O94" s="16" t="n"/>
      <c r="P94" s="24">
        <f>IF($A94="","",IF($J94="Impayée","Relance à prévoir","À jour"))</f>
        <v/>
      </c>
    </row>
    <row r="95">
      <c r="A95" s="16" t="n"/>
      <c r="B95" s="17" t="n"/>
      <c r="C95" s="17" t="n"/>
      <c r="D95" s="16" t="n"/>
      <c r="E95" s="16" t="n"/>
      <c r="F95" s="16" t="n"/>
      <c r="G95" s="18" t="n"/>
      <c r="H95" s="16" t="n"/>
      <c r="I95" s="21">
        <f>IF($A95="","",IFERROR($G95*VLOOKUP($H95,'Paramètres'!$A$10:$B$13,2,FALSE),0))</f>
        <v/>
      </c>
      <c r="J95" s="16" t="n"/>
      <c r="K95" s="18" t="n"/>
      <c r="L95" s="21">
        <f>IF($A95="","",IFERROR($G95+$I95-$K95,0))</f>
        <v/>
      </c>
      <c r="M95" s="22">
        <f>IF($A95="","",IFERROR($L95/($G95+$I95),0))</f>
        <v/>
      </c>
      <c r="N95" s="23">
        <f>IF($B95="","",MONTH($B95))</f>
        <v/>
      </c>
      <c r="O95" s="16" t="n"/>
      <c r="P95" s="24">
        <f>IF($A95="","",IF($J95="Impayée","Relance à prévoir","À jour"))</f>
        <v/>
      </c>
    </row>
    <row r="96">
      <c r="A96" s="16" t="n"/>
      <c r="B96" s="17" t="n"/>
      <c r="C96" s="17" t="n"/>
      <c r="D96" s="16" t="n"/>
      <c r="E96" s="16" t="n"/>
      <c r="F96" s="16" t="n"/>
      <c r="G96" s="18" t="n"/>
      <c r="H96" s="16" t="n"/>
      <c r="I96" s="21">
        <f>IF($A96="","",IFERROR($G96*VLOOKUP($H96,'Paramètres'!$A$10:$B$13,2,FALSE),0))</f>
        <v/>
      </c>
      <c r="J96" s="16" t="n"/>
      <c r="K96" s="18" t="n"/>
      <c r="L96" s="21">
        <f>IF($A96="","",IFERROR($G96+$I96-$K96,0))</f>
        <v/>
      </c>
      <c r="M96" s="22">
        <f>IF($A96="","",IFERROR($L96/($G96+$I96),0))</f>
        <v/>
      </c>
      <c r="N96" s="23">
        <f>IF($B96="","",MONTH($B96))</f>
        <v/>
      </c>
      <c r="O96" s="16" t="n"/>
      <c r="P96" s="24">
        <f>IF($A96="","",IF($J96="Impayée","Relance à prévoir","À jour"))</f>
        <v/>
      </c>
    </row>
    <row r="97">
      <c r="A97" s="16" t="n"/>
      <c r="B97" s="17" t="n"/>
      <c r="C97" s="17" t="n"/>
      <c r="D97" s="16" t="n"/>
      <c r="E97" s="16" t="n"/>
      <c r="F97" s="16" t="n"/>
      <c r="G97" s="18" t="n"/>
      <c r="H97" s="16" t="n"/>
      <c r="I97" s="21">
        <f>IF($A97="","",IFERROR($G97*VLOOKUP($H97,'Paramètres'!$A$10:$B$13,2,FALSE),0))</f>
        <v/>
      </c>
      <c r="J97" s="16" t="n"/>
      <c r="K97" s="18" t="n"/>
      <c r="L97" s="21">
        <f>IF($A97="","",IFERROR($G97+$I97-$K97,0))</f>
        <v/>
      </c>
      <c r="M97" s="22">
        <f>IF($A97="","",IFERROR($L97/($G97+$I97),0))</f>
        <v/>
      </c>
      <c r="N97" s="23">
        <f>IF($B97="","",MONTH($B97))</f>
        <v/>
      </c>
      <c r="O97" s="16" t="n"/>
      <c r="P97" s="24">
        <f>IF($A97="","",IF($J97="Impayée","Relance à prévoir","À jour"))</f>
        <v/>
      </c>
    </row>
    <row r="98">
      <c r="A98" s="16" t="n"/>
      <c r="B98" s="17" t="n"/>
      <c r="C98" s="17" t="n"/>
      <c r="D98" s="16" t="n"/>
      <c r="E98" s="16" t="n"/>
      <c r="F98" s="16" t="n"/>
      <c r="G98" s="18" t="n"/>
      <c r="H98" s="16" t="n"/>
      <c r="I98" s="21">
        <f>IF($A98="","",IFERROR($G98*VLOOKUP($H98,'Paramètres'!$A$10:$B$13,2,FALSE),0))</f>
        <v/>
      </c>
      <c r="J98" s="16" t="n"/>
      <c r="K98" s="18" t="n"/>
      <c r="L98" s="21">
        <f>IF($A98="","",IFERROR($G98+$I98-$K98,0))</f>
        <v/>
      </c>
      <c r="M98" s="22">
        <f>IF($A98="","",IFERROR($L98/($G98+$I98),0))</f>
        <v/>
      </c>
      <c r="N98" s="23">
        <f>IF($B98="","",MONTH($B98))</f>
        <v/>
      </c>
      <c r="O98" s="16" t="n"/>
      <c r="P98" s="24">
        <f>IF($A98="","",IF($J98="Impayée","Relance à prévoir","À jour"))</f>
        <v/>
      </c>
    </row>
    <row r="99">
      <c r="A99" s="16" t="n"/>
      <c r="B99" s="17" t="n"/>
      <c r="C99" s="17" t="n"/>
      <c r="D99" s="16" t="n"/>
      <c r="E99" s="16" t="n"/>
      <c r="F99" s="16" t="n"/>
      <c r="G99" s="18" t="n"/>
      <c r="H99" s="16" t="n"/>
      <c r="I99" s="21">
        <f>IF($A99="","",IFERROR($G99*VLOOKUP($H99,'Paramètres'!$A$10:$B$13,2,FALSE),0))</f>
        <v/>
      </c>
      <c r="J99" s="16" t="n"/>
      <c r="K99" s="18" t="n"/>
      <c r="L99" s="21">
        <f>IF($A99="","",IFERROR($G99+$I99-$K99,0))</f>
        <v/>
      </c>
      <c r="M99" s="22">
        <f>IF($A99="","",IFERROR($L99/($G99+$I99),0))</f>
        <v/>
      </c>
      <c r="N99" s="23">
        <f>IF($B99="","",MONTH($B99))</f>
        <v/>
      </c>
      <c r="O99" s="16" t="n"/>
      <c r="P99" s="24">
        <f>IF($A99="","",IF($J99="Impayée","Relance à prévoir","À jour"))</f>
        <v/>
      </c>
    </row>
    <row r="100">
      <c r="A100" s="16" t="n"/>
      <c r="B100" s="17" t="n"/>
      <c r="C100" s="17" t="n"/>
      <c r="D100" s="16" t="n"/>
      <c r="E100" s="16" t="n"/>
      <c r="F100" s="16" t="n"/>
      <c r="G100" s="18" t="n"/>
      <c r="H100" s="16" t="n"/>
      <c r="I100" s="21">
        <f>IF($A100="","",IFERROR($G100*VLOOKUP($H100,'Paramètres'!$A$10:$B$13,2,FALSE),0))</f>
        <v/>
      </c>
      <c r="J100" s="16" t="n"/>
      <c r="K100" s="18" t="n"/>
      <c r="L100" s="21">
        <f>IF($A100="","",IFERROR($G100+$I100-$K100,0))</f>
        <v/>
      </c>
      <c r="M100" s="22">
        <f>IF($A100="","",IFERROR($L100/($G100+$I100),0))</f>
        <v/>
      </c>
      <c r="N100" s="23">
        <f>IF($B100="","",MONTH($B100))</f>
        <v/>
      </c>
      <c r="O100" s="16" t="n"/>
      <c r="P100" s="24">
        <f>IF($A100="","",IF($J100="Impayée","Relance à prévoir","À jour"))</f>
        <v/>
      </c>
    </row>
    <row r="101">
      <c r="A101" s="16" t="n"/>
      <c r="B101" s="17" t="n"/>
      <c r="C101" s="17" t="n"/>
      <c r="D101" s="16" t="n"/>
      <c r="E101" s="16" t="n"/>
      <c r="F101" s="16" t="n"/>
      <c r="G101" s="18" t="n"/>
      <c r="H101" s="16" t="n"/>
      <c r="I101" s="21">
        <f>IF($A101="","",IFERROR($G101*VLOOKUP($H101,'Paramètres'!$A$10:$B$13,2,FALSE),0))</f>
        <v/>
      </c>
      <c r="J101" s="16" t="n"/>
      <c r="K101" s="18" t="n"/>
      <c r="L101" s="21">
        <f>IF($A101="","",IFERROR($G101+$I101-$K101,0))</f>
        <v/>
      </c>
      <c r="M101" s="22">
        <f>IF($A101="","",IFERROR($L101/($G101+$I101),0))</f>
        <v/>
      </c>
      <c r="N101" s="23">
        <f>IF($B101="","",MONTH($B101))</f>
        <v/>
      </c>
      <c r="O101" s="16" t="n"/>
      <c r="P101" s="24">
        <f>IF($A101="","",IF($J101="Impayée","Relance à prévoir","À jour"))</f>
        <v/>
      </c>
    </row>
    <row r="102">
      <c r="A102" s="16" t="n"/>
      <c r="B102" s="17" t="n"/>
      <c r="C102" s="17" t="n"/>
      <c r="D102" s="16" t="n"/>
      <c r="E102" s="16" t="n"/>
      <c r="F102" s="16" t="n"/>
      <c r="G102" s="18" t="n"/>
      <c r="H102" s="16" t="n"/>
      <c r="I102" s="21">
        <f>IF($A102="","",IFERROR($G102*VLOOKUP($H102,'Paramètres'!$A$10:$B$13,2,FALSE),0))</f>
        <v/>
      </c>
      <c r="J102" s="16" t="n"/>
      <c r="K102" s="18" t="n"/>
      <c r="L102" s="21">
        <f>IF($A102="","",IFERROR($G102+$I102-$K102,0))</f>
        <v/>
      </c>
      <c r="M102" s="22">
        <f>IF($A102="","",IFERROR($L102/($G102+$I102),0))</f>
        <v/>
      </c>
      <c r="N102" s="23">
        <f>IF($B102="","",MONTH($B102))</f>
        <v/>
      </c>
      <c r="O102" s="16" t="n"/>
      <c r="P102" s="24">
        <f>IF($A102="","",IF($J102="Impayée","Relance à prévoir","À jour"))</f>
        <v/>
      </c>
    </row>
    <row r="103">
      <c r="A103" s="16" t="n"/>
      <c r="B103" s="17" t="n"/>
      <c r="C103" s="17" t="n"/>
      <c r="D103" s="16" t="n"/>
      <c r="E103" s="16" t="n"/>
      <c r="F103" s="16" t="n"/>
      <c r="G103" s="18" t="n"/>
      <c r="H103" s="16" t="n"/>
      <c r="I103" s="21">
        <f>IF($A103="","",IFERROR($G103*VLOOKUP($H103,'Paramètres'!$A$10:$B$13,2,FALSE),0))</f>
        <v/>
      </c>
      <c r="J103" s="16" t="n"/>
      <c r="K103" s="18" t="n"/>
      <c r="L103" s="21">
        <f>IF($A103="","",IFERROR($G103+$I103-$K103,0))</f>
        <v/>
      </c>
      <c r="M103" s="22">
        <f>IF($A103="","",IFERROR($L103/($G103+$I103),0))</f>
        <v/>
      </c>
      <c r="N103" s="23">
        <f>IF($B103="","",MONTH($B103))</f>
        <v/>
      </c>
      <c r="O103" s="16" t="n"/>
      <c r="P103" s="24">
        <f>IF($A103="","",IF($J103="Impayée","Relance à prévoir","À jour"))</f>
        <v/>
      </c>
    </row>
  </sheetData>
  <autoFilter ref="A3:P103"/>
  <mergeCells count="1">
    <mergeCell ref="A1:P1"/>
  </mergeCells>
  <conditionalFormatting sqref="J4:J103">
    <cfRule type="expression" priority="1" dxfId="0">
      <formula>$J4="Impayée"</formula>
    </cfRule>
    <cfRule type="expression" priority="2" dxfId="1">
      <formula>$J4="Payée"</formula>
    </cfRule>
  </conditionalFormatting>
  <conditionalFormatting sqref="M4:M103">
    <cfRule type="expression" priority="3" dxfId="2">
      <formula>$M4&gt;0</formula>
    </cfRule>
  </conditionalFormatting>
  <conditionalFormatting sqref="P4:P103">
    <cfRule type="expression" priority="4" dxfId="0">
      <formula>$P4="Relance à prévoir"</formula>
    </cfRule>
  </conditionalFormatting>
  <dataValidations count="5">
    <dataValidation sqref="H4:H103" showErrorMessage="1" showInputMessage="1" allowBlank="1" type="list">
      <formula1>'Paramètres'!$A$10:$A$13</formula1>
    </dataValidation>
    <dataValidation sqref="J4:J103" showErrorMessage="1" showInputMessage="1" allowBlank="1" type="list">
      <formula1>"Payée,Impayée,En attente"</formula1>
    </dataValidation>
    <dataValidation sqref="G4:G103" showErrorMessage="1" showInputMessage="1" allowBlank="1" type="decimal" operator="greaterThanOrEqual">
      <formula1>0</formula1>
    </dataValidation>
    <dataValidation sqref="K4:K103" showErrorMessage="1" showInputMessage="1" allowBlank="1" type="decimal" operator="greaterThanOrEqual">
      <formula1>0</formula1>
    </dataValidation>
    <dataValidation sqref="B4:C103" showErrorMessage="1" showInputMessage="1" allowBlank="1" type="date" operator="between">
      <formula1>1</formula1>
      <formula2>73050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72" customWidth="1" min="4" max="4"/>
  </cols>
  <sheetData>
    <row r="1" ht="28" customHeight="1">
      <c r="A1" s="1" t="inlineStr">
        <is>
          <t>Paramètres de l’activité</t>
        </is>
      </c>
    </row>
    <row r="3">
      <c r="A3" s="25" t="inlineStr">
        <is>
          <t>Paramètres d’activité</t>
        </is>
      </c>
      <c r="B3" s="26" t="n"/>
      <c r="D3" s="25" t="inlineStr">
        <is>
          <t>Guide rapide</t>
        </is>
      </c>
    </row>
    <row r="5" ht="32" customHeight="1">
      <c r="A5" s="27" t="inlineStr">
        <is>
          <t>Seuil annuel de chiffre d’affaires</t>
        </is>
      </c>
      <c r="B5" s="28" t="n">
        <v>77700</v>
      </c>
      <c r="D5" s="29" t="inlineStr">
        <is>
          <t>Vérifier les factures impayées chaque semaine.</t>
        </is>
      </c>
    </row>
    <row r="6" ht="32" customHeight="1">
      <c r="A6" s="27" t="inlineStr">
        <is>
          <t>Taux estimatif de cotisations sociales</t>
        </is>
      </c>
      <c r="B6" s="30" t="n">
        <v>0.231</v>
      </c>
      <c r="D6" s="31" t="inlineStr">
        <is>
          <t>Contrôler les cotisations sociales auprès de l’URSSAF.</t>
        </is>
      </c>
    </row>
    <row r="7" ht="32" customHeight="1">
      <c r="A7" s="27" t="inlineStr">
        <is>
          <t>Objectif de marge</t>
        </is>
      </c>
      <c r="B7" s="30" t="n">
        <v>0.6</v>
      </c>
      <c r="D7" s="29" t="inlineStr">
        <is>
          <t>Vérifier les seuils et obligations sur impots.gouv.fr et auprès de la DGFiP.</t>
        </is>
      </c>
    </row>
    <row r="8" ht="32" customHeight="1">
      <c r="A8" s="27" t="inlineStr">
        <is>
          <t>Devise</t>
        </is>
      </c>
      <c r="B8" s="32" t="inlineStr">
        <is>
          <t>EUR</t>
        </is>
      </c>
      <c r="D8" s="31" t="inlineStr">
        <is>
          <t>Prévoir la facture électronique, notamment Factur-X ou Chorus Pro selon les clients.</t>
        </is>
      </c>
    </row>
    <row r="9" ht="32" customHeight="1">
      <c r="A9" s="2" t="inlineStr">
        <is>
          <t>Table TVA - Code</t>
        </is>
      </c>
      <c r="B9" s="2" t="inlineStr">
        <is>
          <t>Taux TVA</t>
        </is>
      </c>
      <c r="D9" s="29" t="inlineStr">
        <is>
          <t>Respecter les règles RGPD/CNIL pour les données clients.</t>
        </is>
      </c>
    </row>
    <row r="10">
      <c r="A10" s="33" t="inlineStr">
        <is>
          <t>TVA20</t>
        </is>
      </c>
      <c r="B10" s="34" t="n">
        <v>0.2</v>
      </c>
    </row>
    <row r="11">
      <c r="A11" s="33" t="inlineStr">
        <is>
          <t>TVA10</t>
        </is>
      </c>
      <c r="B11" s="34" t="n">
        <v>0.1</v>
      </c>
    </row>
    <row r="12">
      <c r="A12" s="33" t="inlineStr">
        <is>
          <t>TVA55</t>
        </is>
      </c>
      <c r="B12" s="34" t="n">
        <v>0.055</v>
      </c>
    </row>
    <row r="13">
      <c r="A13" s="33" t="inlineStr">
        <is>
          <t>TVA21</t>
        </is>
      </c>
      <c r="B13" s="34" t="n">
        <v>0.021</v>
      </c>
    </row>
  </sheetData>
  <mergeCells count="1">
    <mergeCell ref="A1:D1"/>
  </mergeCells>
  <dataValidations count="2">
    <dataValidation sqref="B6:B7" showErrorMessage="1" showInputMessage="1" allowBlank="0" type="decimal" operator="between">
      <formula1>0</formula1>
      <formula2>1</formula2>
    </dataValidation>
    <dataValidation sqref="B10:B13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42" customWidth="1" min="3" max="3"/>
    <col width="48" customWidth="1" min="4" max="4"/>
    <col width="48" customWidth="1" min="5" max="5"/>
  </cols>
  <sheetData>
    <row r="1" ht="28" customHeight="1">
      <c r="A1" s="1" t="inlineStr">
        <is>
          <t>Mode d’emploi du classeur Entrepreneur Excel</t>
        </is>
      </c>
    </row>
    <row r="3">
      <c r="A3" s="2" t="inlineStr">
        <is>
          <t>Rubrique</t>
        </is>
      </c>
      <c r="B3" s="2" t="inlineStr">
        <is>
          <t>Consignes</t>
        </is>
      </c>
      <c r="C3" s="2" t="inlineStr">
        <is>
          <t>Cellules à saisir</t>
        </is>
      </c>
      <c r="D3" s="2" t="inlineStr">
        <is>
          <t>Calculs automatiques</t>
        </is>
      </c>
      <c r="E3" s="2" t="inlineStr">
        <is>
          <t>Bon réflexe</t>
        </is>
      </c>
    </row>
    <row r="4" ht="68" customHeight="1">
      <c r="A4" s="29" t="inlineStr">
        <is>
          <t>Tableau de bord</t>
        </is>
      </c>
      <c r="B4" s="29" t="inlineStr">
        <is>
          <t>Consultez les indicateurs et les alertes pour piloter l’année 2026.</t>
        </is>
      </c>
      <c r="C4" s="29" t="inlineStr">
        <is>
          <t>Aucune saisie nécessaire.</t>
        </is>
      </c>
      <c r="D4" s="29" t="inlineStr">
        <is>
          <t>Les indicateurs reprennent toutes les lignes préparées de la feuille Activité.</t>
        </is>
      </c>
      <c r="E4" s="29" t="inlineStr">
        <is>
          <t>Analysez les factures impayées avant de relancer les clients.</t>
        </is>
      </c>
    </row>
    <row r="5" ht="68" customHeight="1">
      <c r="A5" s="31" t="inlineStr">
        <is>
          <t>Activité</t>
        </is>
      </c>
      <c r="B5" s="31" t="inlineStr">
        <is>
          <t>Ajoutez une ligne par facture ou prestation facturée.</t>
        </is>
      </c>
      <c r="C5" s="31" t="inlineStr">
        <is>
          <t>Les cellules jaunes : dates, client, ville, prestation, montant, TVA, statut, charges et commentaire.</t>
        </is>
      </c>
      <c r="D5" s="31" t="inlineStr">
        <is>
          <t>La TVA, le résultat estimé, la marge, le mois et le suivi sont calculés automatiquement.</t>
        </is>
      </c>
      <c r="E5" s="31" t="inlineStr">
        <is>
          <t>Conservez un ID facture unique et une date d’échéance réaliste.</t>
        </is>
      </c>
    </row>
    <row r="6" ht="68" customHeight="1">
      <c r="A6" s="29" t="inlineStr">
        <is>
          <t>Statut de facture</t>
        </is>
      </c>
      <c r="B6" s="29" t="inlineStr">
        <is>
          <t>Choisissez Payée, Impayée ou En attente dans la liste déroulante.</t>
        </is>
      </c>
      <c r="C6" s="29" t="inlineStr">
        <is>
          <t>Colonne Statut.</t>
        </is>
      </c>
      <c r="D6" s="29" t="inlineStr">
        <is>
          <t>Le tableau de bord compte les factures impayées et alimente l’alerte.</t>
        </is>
      </c>
      <c r="E6" s="29" t="inlineStr">
        <is>
          <t>Mettez à jour le statut dès réception du règlement.</t>
        </is>
      </c>
    </row>
    <row r="7" ht="68" customHeight="1">
      <c r="A7" s="31" t="inlineStr">
        <is>
          <t>Code TVA</t>
        </is>
      </c>
      <c r="B7" s="31" t="inlineStr">
        <is>
          <t>Sélectionnez le code correspondant au taux applicable à la prestation.</t>
        </is>
      </c>
      <c r="C7" s="31" t="inlineStr">
        <is>
          <t>Colonne Code TVA.</t>
        </is>
      </c>
      <c r="D7" s="31" t="inlineStr">
        <is>
          <t>Le taux est recherché dans la feuille Paramètres.</t>
        </is>
      </c>
      <c r="E7" s="31" t="inlineStr">
        <is>
          <t>Vérifiez le taux applicable avant émission de la facture.</t>
        </is>
      </c>
    </row>
    <row r="8" ht="68" customHeight="1">
      <c r="A8" s="29" t="inlineStr">
        <is>
          <t>Paramètres</t>
        </is>
      </c>
      <c r="B8" s="29" t="inlineStr">
        <is>
          <t>Ajustez le seuil annuel, les taux estimatifs et la table TVA selon votre situation.</t>
        </is>
      </c>
      <c r="C8" s="29" t="inlineStr">
        <is>
          <t>Cellules jaunes des feuilles Paramètres et Activité.</t>
        </is>
      </c>
      <c r="D8" s="29" t="inlineStr">
        <is>
          <t>Le seuil annuel est comparé automatiquement avec le chiffre d’affaires HT.</t>
        </is>
      </c>
      <c r="E8" s="29" t="inlineStr">
        <is>
          <t>Conservez les informations à jour et contrôlez-les auprès des administrations compétentes.</t>
        </is>
      </c>
    </row>
    <row r="9" ht="68" customHeight="1">
      <c r="A9" s="31" t="inlineStr">
        <is>
          <t>Rentabilité</t>
        </is>
      </c>
      <c r="B9" s="31" t="inlineStr">
        <is>
          <t>Comparez le CA HT aux charges directes HT et surveillez le taux de marge.</t>
        </is>
      </c>
      <c r="C9" s="31" t="inlineStr">
        <is>
          <t>Montant HT et charges directes HT.</t>
        </is>
      </c>
      <c r="D9" s="31" t="inlineStr">
        <is>
          <t>Le résultat estimé est calculé au niveau de chaque facture et par mois.</t>
        </is>
      </c>
      <c r="E9" s="31" t="inlineStr">
        <is>
          <t>Anticipez les dépenses et les cotisations dans votre trésorerie.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2026-09-06T20:51:34Z</dcterms:created>
  <dcterms:modified xmlns:dcterms="http://purl.org/dc/terms/" xmlns:xsi="http://www.w3.org/2001/XMLSchema-instance" xsi:type="dcterms:W3CDTF">2026-09-06T20:51:34Z</dcterms:modified>
</cp:coreProperties>
</file>