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'Devis'!$A$15:$L$115</definedName>
    <definedName name="_xlnm._FilterDatabase" localSheetId="1" hidden="1">'Synthèse'!$A$3:$E$12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\ ##0,00\ &quot;€&quot;"/>
    <numFmt numFmtId="167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BE123C"/>
      </patternFill>
    </fill>
    <fill>
      <patternFill patternType="solid">
        <fgColor rgb="00FFFBEB"/>
      </patternFill>
    </fill>
    <fill>
      <patternFill patternType="solid">
        <fgColor rgb="000891B2"/>
      </patternFill>
    </fill>
    <fill>
      <patternFill patternType="solid">
        <fgColor rgb="00FDF0F3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7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center" vertical="center"/>
    </xf>
    <xf numFmtId="167" fontId="3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TTC par lot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'Devis'!K15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solidFill>
                <a:srgbClr val="0891B2"/>
              </a:solidFill>
              <a:prstDash val="solid"/>
            </a:ln>
          </spPr>
          <cat>
            <numRef>
              <f>'Devis'!$B$16:$B$115</f>
            </numRef>
          </cat>
          <val>
            <numRef>
              <f>'Devis'!$K$16:$K$115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du total HT par lot</a:t>
            </a:r>
          </a:p>
        </rich>
      </tx>
    </title>
    <plotArea>
      <pieChart>
        <varyColors val="0"/>
        <ser>
          <idx val="0"/>
          <order val="0"/>
          <tx>
            <strRef>
              <f>'Devis'!H15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solidFill>
                <a:srgbClr val="E11D48"/>
              </a:solidFill>
              <a:prstDash val="solid"/>
            </a:ln>
          </spPr>
          <cat>
            <numRef>
              <f>'Devis'!$B$16:$B$115</f>
            </numRef>
          </cat>
          <val>
            <numRef>
              <f>'Devis'!$H$16:$H$115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8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6" customWidth="1" min="1" max="1"/>
    <col width="17" customWidth="1" min="2" max="2"/>
    <col width="39" customWidth="1" min="3" max="3"/>
    <col width="12" customWidth="1" min="4" max="4"/>
    <col width="11" customWidth="1" min="5" max="5"/>
    <col width="19" customWidth="1" min="6" max="6"/>
    <col width="13" customWidth="1" min="7" max="7"/>
    <col width="18" customWidth="1" min="8" max="8"/>
    <col width="13" customWidth="1" min="9" max="9"/>
    <col width="18" customWidth="1" min="10" max="10"/>
    <col width="18" customWidth="1" min="11" max="11"/>
    <col width="15" customWidth="1" min="12" max="12"/>
    <col width="3" customWidth="1" min="13" max="13"/>
    <col width="28" customWidth="1" min="14" max="14"/>
    <col width="18" customWidth="1" min="15" max="15"/>
  </cols>
  <sheetData>
    <row r="1" ht="28" customHeight="1">
      <c r="A1" s="1" t="inlineStr">
        <is>
          <t>DEVIS DE RÉNOVATION D’APPARTEMENT</t>
        </is>
      </c>
    </row>
    <row r="3">
      <c r="A3" s="2" t="inlineStr">
        <is>
          <t>N° de devis</t>
        </is>
      </c>
      <c r="B3" s="3" t="inlineStr">
        <is>
          <t>DEV-2026-001</t>
        </is>
      </c>
      <c r="D3" s="2" t="inlineStr">
        <is>
          <t>Date du devis</t>
        </is>
      </c>
      <c r="E3" s="4" t="n">
        <v>46297</v>
      </c>
      <c r="G3" s="2" t="inlineStr">
        <is>
          <t>Validité</t>
        </is>
      </c>
      <c r="H3" s="3" t="inlineStr">
        <is>
          <t>30 jours</t>
        </is>
      </c>
      <c r="J3" s="2" t="inlineStr">
        <is>
          <t>Début prévisionnel</t>
        </is>
      </c>
      <c r="K3" s="4" t="n">
        <v>46314</v>
      </c>
    </row>
    <row r="4">
      <c r="A4" s="2" t="inlineStr">
        <is>
          <t>Fin prévisionnelle</t>
        </is>
      </c>
      <c r="B4" s="4" t="n">
        <v>46353</v>
      </c>
    </row>
    <row r="6">
      <c r="A6" s="2" t="inlineStr">
        <is>
          <t>Entreprise</t>
        </is>
      </c>
      <c r="B6" s="3" t="inlineStr">
        <is>
          <t>Rénov’ Habitat Paris</t>
        </is>
      </c>
      <c r="D6" s="2" t="inlineStr">
        <is>
          <t>SIREN</t>
        </is>
      </c>
      <c r="E6" s="3" t="inlineStr">
        <is>
          <t>812345678</t>
        </is>
      </c>
      <c r="G6" s="2" t="inlineStr">
        <is>
          <t>SIRET</t>
        </is>
      </c>
      <c r="H6" s="3" t="inlineStr">
        <is>
          <t>81234567800024</t>
        </is>
      </c>
      <c r="J6" s="2" t="inlineStr">
        <is>
          <t>TVA intracommunautaire</t>
        </is>
      </c>
      <c r="K6" s="3" t="inlineStr">
        <is>
          <t>FR92812345678</t>
        </is>
      </c>
    </row>
    <row r="7" ht="22" customHeight="1">
      <c r="A7" s="2" t="inlineStr">
        <is>
          <t>Adresse entreprise</t>
        </is>
      </c>
      <c r="B7" s="3" t="inlineStr">
        <is>
          <t>18 rue des Lilas, 75011 Paris</t>
        </is>
      </c>
    </row>
    <row r="8" ht="22" customHeight="1">
      <c r="A8" s="2" t="inlineStr">
        <is>
          <t>Client</t>
        </is>
      </c>
      <c r="B8" s="3" t="inlineStr">
        <is>
          <t>Camille Bernard</t>
        </is>
      </c>
      <c r="D8" s="2" t="inlineStr">
        <is>
          <t>Adresse du chantier</t>
        </is>
      </c>
      <c r="E8" s="3" t="inlineStr">
        <is>
          <t>42 rue de la République, 69002 Lyon</t>
        </is>
      </c>
    </row>
    <row r="11">
      <c r="A11" s="2" t="inlineStr">
        <is>
          <t>Budget client TTC (€)</t>
        </is>
      </c>
      <c r="B11" s="5" t="n">
        <v>18500</v>
      </c>
      <c r="D11" s="2" t="inlineStr">
        <is>
          <t>Remise commerciale globale</t>
        </is>
      </c>
      <c r="E11" s="6" t="n">
        <v>0.02</v>
      </c>
      <c r="G11" s="2" t="inlineStr">
        <is>
          <t>Acompte demandé (%)</t>
        </is>
      </c>
      <c r="H11" s="6" t="n">
        <v>0.3</v>
      </c>
      <c r="J11" s="2" t="inlineStr">
        <is>
          <t>Total après remise</t>
        </is>
      </c>
      <c r="K11" s="7">
        <f>IF('Devis'!$K$117="","",'Devis'!$K$117*(1-'Devis'!$E$11))</f>
        <v/>
      </c>
    </row>
    <row r="12">
      <c r="A12" s="2" t="inlineStr">
        <is>
          <t>Montant de l’acompte</t>
        </is>
      </c>
      <c r="B12" s="7">
        <f>IF('Devis'!$K$11="","",'Devis'!$K$11*'Devis'!$H$11)</f>
        <v/>
      </c>
      <c r="D12" s="2" t="inlineStr">
        <is>
          <t>Solde à la livraison</t>
        </is>
      </c>
      <c r="E12" s="7">
        <f>IF('Devis'!$K$11="","",'Devis'!$K$11-'Devis'!$B$12)</f>
        <v/>
      </c>
    </row>
    <row r="15">
      <c r="A15" s="8" t="inlineStr">
        <is>
          <t>N°</t>
        </is>
      </c>
      <c r="B15" s="8" t="inlineStr">
        <is>
          <t>Lot</t>
        </is>
      </c>
      <c r="C15" s="8" t="inlineStr">
        <is>
          <t>Désignation</t>
        </is>
      </c>
      <c r="D15" s="8" t="inlineStr">
        <is>
          <t>Unité</t>
        </is>
      </c>
      <c r="E15" s="8" t="inlineStr">
        <is>
          <t>Quantité</t>
        </is>
      </c>
      <c r="F15" s="8" t="inlineStr">
        <is>
          <t>Prix unitaire HT (€)</t>
        </is>
      </c>
      <c r="G15" s="8" t="inlineStr">
        <is>
          <t>Remise (%)</t>
        </is>
      </c>
      <c r="H15" s="8" t="inlineStr">
        <is>
          <t>Montant HT (€)</t>
        </is>
      </c>
      <c r="I15" s="8" t="inlineStr">
        <is>
          <t>Taux TVA (%)</t>
        </is>
      </c>
      <c r="J15" s="8" t="inlineStr">
        <is>
          <t>Montant TVA (€)</t>
        </is>
      </c>
      <c r="K15" s="8" t="inlineStr">
        <is>
          <t>Montant TTC (€)</t>
        </is>
      </c>
      <c r="L15" s="8" t="inlineStr">
        <is>
          <t>Statut</t>
        </is>
      </c>
      <c r="N15" s="9" t="inlineStr">
        <is>
          <t>Indicateur</t>
        </is>
      </c>
      <c r="O15" s="9" t="inlineStr">
        <is>
          <t>Valeur</t>
        </is>
      </c>
    </row>
    <row r="16" ht="20" customHeight="1">
      <c r="A16" s="10">
        <f>IF('Devis'!$B16="","",1)</f>
        <v/>
      </c>
      <c r="B16" s="3" t="inlineStr">
        <is>
          <t>Préparation</t>
        </is>
      </c>
      <c r="C16" s="11" t="inlineStr">
        <is>
          <t>Protection des sols et évacuation</t>
        </is>
      </c>
      <c r="D16" s="12" t="inlineStr">
        <is>
          <t>forfait</t>
        </is>
      </c>
      <c r="E16" s="12" t="n">
        <v>1</v>
      </c>
      <c r="F16" s="13" t="n">
        <v>280</v>
      </c>
      <c r="G16" s="14" t="n">
        <v>0</v>
      </c>
      <c r="H16" s="15">
        <f>IF(OR('Devis'!$E16="",'Devis'!$F16=""),"",'Devis'!$E16*'Devis'!$F16*(1-IF('Devis'!$G16="",0,'Devis'!$G16)))</f>
        <v/>
      </c>
      <c r="I16" s="14" t="n">
        <v>0.2</v>
      </c>
      <c r="J16" s="15">
        <f>IF(OR('Devis'!$H16="",'Devis'!$I16=""),"",'Devis'!$H16*'Devis'!$I16)</f>
        <v/>
      </c>
      <c r="K16" s="15">
        <f>IF(OR('Devis'!$H16="",'Devis'!$J16=""),"",'Devis'!$H16+'Devis'!$J16)</f>
        <v/>
      </c>
      <c r="L16" s="10">
        <f>IF('Devis'!$K16="","",IF('Devis'!$K16&gt;0,"Chiffré","À compléter"))</f>
        <v/>
      </c>
      <c r="N16" s="16" t="inlineStr">
        <is>
          <t>Total HT</t>
        </is>
      </c>
      <c r="O16" s="17">
        <f>IFERROR('Devis'!$H$117,0)</f>
        <v/>
      </c>
    </row>
    <row r="17" ht="20" customHeight="1">
      <c r="A17" s="18">
        <f>IF('Devis'!$B17="","",2)</f>
        <v/>
      </c>
      <c r="B17" s="3" t="inlineStr">
        <is>
          <t>Dépose</t>
        </is>
      </c>
      <c r="C17" s="11" t="inlineStr">
        <is>
          <t>Dépose ancienne cuisine</t>
        </is>
      </c>
      <c r="D17" s="12" t="inlineStr">
        <is>
          <t>forfait</t>
        </is>
      </c>
      <c r="E17" s="12" t="n">
        <v>1</v>
      </c>
      <c r="F17" s="13" t="n">
        <v>650</v>
      </c>
      <c r="G17" s="14" t="n">
        <v>0.05</v>
      </c>
      <c r="H17" s="19">
        <f>IF(OR('Devis'!$E17="",'Devis'!$F17=""),"",'Devis'!$E17*'Devis'!$F17*(1-IF('Devis'!$G17="",0,'Devis'!$G17)))</f>
        <v/>
      </c>
      <c r="I17" s="14" t="n">
        <v>0.1</v>
      </c>
      <c r="J17" s="19">
        <f>IF(OR('Devis'!$H17="",'Devis'!$I17=""),"",'Devis'!$H17*'Devis'!$I17)</f>
        <v/>
      </c>
      <c r="K17" s="19">
        <f>IF(OR('Devis'!$H17="",'Devis'!$J17=""),"",'Devis'!$H17+'Devis'!$J17)</f>
        <v/>
      </c>
      <c r="L17" s="18">
        <f>IF('Devis'!$K17="","",IF('Devis'!$K17&gt;0,"Chiffré","À compléter"))</f>
        <v/>
      </c>
      <c r="N17" s="20" t="inlineStr">
        <is>
          <t>Total TVA</t>
        </is>
      </c>
      <c r="O17" s="17">
        <f>IFERROR('Devis'!$J$117,0)</f>
        <v/>
      </c>
    </row>
    <row r="18" ht="20" customHeight="1">
      <c r="A18" s="10">
        <f>IF('Devis'!$B18="","",3)</f>
        <v/>
      </c>
      <c r="B18" s="3" t="inlineStr">
        <is>
          <t>Plomberie</t>
        </is>
      </c>
      <c r="C18" s="11" t="inlineStr">
        <is>
          <t>Réfection alimentation et évacuation</t>
        </is>
      </c>
      <c r="D18" s="12" t="inlineStr">
        <is>
          <t>forfait</t>
        </is>
      </c>
      <c r="E18" s="12" t="n">
        <v>1</v>
      </c>
      <c r="F18" s="13" t="n">
        <v>1850</v>
      </c>
      <c r="G18" s="14" t="n">
        <v>0</v>
      </c>
      <c r="H18" s="15">
        <f>IF(OR('Devis'!$E18="",'Devis'!$F18=""),"",'Devis'!$E18*'Devis'!$F18*(1-IF('Devis'!$G18="",0,'Devis'!$G18)))</f>
        <v/>
      </c>
      <c r="I18" s="14" t="n">
        <v>0.1</v>
      </c>
      <c r="J18" s="15">
        <f>IF(OR('Devis'!$H18="",'Devis'!$I18=""),"",'Devis'!$H18*'Devis'!$I18)</f>
        <v/>
      </c>
      <c r="K18" s="15">
        <f>IF(OR('Devis'!$H18="",'Devis'!$J18=""),"",'Devis'!$H18+'Devis'!$J18)</f>
        <v/>
      </c>
      <c r="L18" s="10">
        <f>IF('Devis'!$K18="","",IF('Devis'!$K18&gt;0,"Chiffré","À compléter"))</f>
        <v/>
      </c>
      <c r="N18" s="16" t="inlineStr">
        <is>
          <t>Total TTC</t>
        </is>
      </c>
      <c r="O18" s="17">
        <f>IFERROR('Devis'!$K$117,0)</f>
        <v/>
      </c>
    </row>
    <row r="19" ht="20" customHeight="1">
      <c r="A19" s="18">
        <f>IF('Devis'!$B19="","",4)</f>
        <v/>
      </c>
      <c r="B19" s="3" t="inlineStr">
        <is>
          <t>Électricité</t>
        </is>
      </c>
      <c r="C19" s="11" t="inlineStr">
        <is>
          <t>Mise aux normes partielle</t>
        </is>
      </c>
      <c r="D19" s="12" t="inlineStr">
        <is>
          <t>forfait</t>
        </is>
      </c>
      <c r="E19" s="12" t="n">
        <v>1</v>
      </c>
      <c r="F19" s="13" t="n">
        <v>2400</v>
      </c>
      <c r="G19" s="14" t="n">
        <v>0.03</v>
      </c>
      <c r="H19" s="19">
        <f>IF(OR('Devis'!$E19="",'Devis'!$F19=""),"",'Devis'!$E19*'Devis'!$F19*(1-IF('Devis'!$G19="",0,'Devis'!$G19)))</f>
        <v/>
      </c>
      <c r="I19" s="14" t="n">
        <v>0.1</v>
      </c>
      <c r="J19" s="19">
        <f>IF(OR('Devis'!$H19="",'Devis'!$I19=""),"",'Devis'!$H19*'Devis'!$I19)</f>
        <v/>
      </c>
      <c r="K19" s="19">
        <f>IF(OR('Devis'!$H19="",'Devis'!$J19=""),"",'Devis'!$H19+'Devis'!$J19)</f>
        <v/>
      </c>
      <c r="L19" s="18">
        <f>IF('Devis'!$K19="","",IF('Devis'!$K19&gt;0,"Chiffré","À compléter"))</f>
        <v/>
      </c>
      <c r="N19" s="20" t="inlineStr">
        <is>
          <t>Budget client</t>
        </is>
      </c>
      <c r="O19" s="17">
        <f>IFERROR('Devis'!$B$11,0)</f>
        <v/>
      </c>
    </row>
    <row r="20" ht="20" customHeight="1">
      <c r="A20" s="10">
        <f>IF('Devis'!$B20="","",5)</f>
        <v/>
      </c>
      <c r="B20" s="3" t="inlineStr">
        <is>
          <t>Maçonnerie</t>
        </is>
      </c>
      <c r="C20" s="11" t="inlineStr">
        <is>
          <t>Création d’une cloison</t>
        </is>
      </c>
      <c r="D20" s="12" t="inlineStr">
        <is>
          <t>m²</t>
        </is>
      </c>
      <c r="E20" s="12" t="n">
        <v>12</v>
      </c>
      <c r="F20" s="13" t="n">
        <v>95</v>
      </c>
      <c r="G20" s="14" t="n">
        <v>0</v>
      </c>
      <c r="H20" s="15">
        <f>IF(OR('Devis'!$E20="",'Devis'!$F20=""),"",'Devis'!$E20*'Devis'!$F20*(1-IF('Devis'!$G20="",0,'Devis'!$G20)))</f>
        <v/>
      </c>
      <c r="I20" s="14" t="n">
        <v>0.1</v>
      </c>
      <c r="J20" s="15">
        <f>IF(OR('Devis'!$H20="",'Devis'!$I20=""),"",'Devis'!$H20*'Devis'!$I20)</f>
        <v/>
      </c>
      <c r="K20" s="15">
        <f>IF(OR('Devis'!$H20="",'Devis'!$J20=""),"",'Devis'!$H20+'Devis'!$J20)</f>
        <v/>
      </c>
      <c r="L20" s="10">
        <f>IF('Devis'!$K20="","",IF('Devis'!$K20&gt;0,"Chiffré","À compléter"))</f>
        <v/>
      </c>
      <c r="N20" s="16" t="inlineStr">
        <is>
          <t>Total après remise</t>
        </is>
      </c>
      <c r="O20" s="17">
        <f>IFERROR('Devis'!$K$11,0)</f>
        <v/>
      </c>
    </row>
    <row r="21" ht="20" customHeight="1">
      <c r="A21" s="18">
        <f>IF('Devis'!$B21="","",6)</f>
        <v/>
      </c>
      <c r="B21" s="3" t="inlineStr">
        <is>
          <t>Peinture</t>
        </is>
      </c>
      <c r="C21" s="11" t="inlineStr">
        <is>
          <t>Préparation et peinture murs/plafonds</t>
        </is>
      </c>
      <c r="D21" s="12" t="inlineStr">
        <is>
          <t>m²</t>
        </is>
      </c>
      <c r="E21" s="12" t="n">
        <v>68</v>
      </c>
      <c r="F21" s="13" t="n">
        <v>28</v>
      </c>
      <c r="G21" s="14" t="n">
        <v>0.02</v>
      </c>
      <c r="H21" s="19">
        <f>IF(OR('Devis'!$E21="",'Devis'!$F21=""),"",'Devis'!$E21*'Devis'!$F21*(1-IF('Devis'!$G21="",0,'Devis'!$G21)))</f>
        <v/>
      </c>
      <c r="I21" s="14" t="n">
        <v>0.1</v>
      </c>
      <c r="J21" s="19">
        <f>IF(OR('Devis'!$H21="",'Devis'!$I21=""),"",'Devis'!$H21*'Devis'!$I21)</f>
        <v/>
      </c>
      <c r="K21" s="19">
        <f>IF(OR('Devis'!$H21="",'Devis'!$J21=""),"",'Devis'!$H21+'Devis'!$J21)</f>
        <v/>
      </c>
      <c r="L21" s="18">
        <f>IF('Devis'!$K21="","",IF('Devis'!$K21&gt;0,"Chiffré","À compléter"))</f>
        <v/>
      </c>
      <c r="N21" s="20" t="inlineStr">
        <is>
          <t>Montant de l’acompte</t>
        </is>
      </c>
      <c r="O21" s="17">
        <f>IFERROR('Devis'!$B$12,0)</f>
        <v/>
      </c>
    </row>
    <row r="22" ht="20" customHeight="1">
      <c r="A22" s="10">
        <f>IF('Devis'!$B22="","",7)</f>
        <v/>
      </c>
      <c r="B22" s="3" t="inlineStr">
        <is>
          <t>Sols</t>
        </is>
      </c>
      <c r="C22" s="11" t="inlineStr">
        <is>
          <t>Pose parquet stratifié</t>
        </is>
      </c>
      <c r="D22" s="12" t="inlineStr">
        <is>
          <t>m²</t>
        </is>
      </c>
      <c r="E22" s="12" t="n">
        <v>32</v>
      </c>
      <c r="F22" s="13" t="n">
        <v>52</v>
      </c>
      <c r="G22" s="14" t="n">
        <v>0</v>
      </c>
      <c r="H22" s="15">
        <f>IF(OR('Devis'!$E22="",'Devis'!$F22=""),"",'Devis'!$E22*'Devis'!$F22*(1-IF('Devis'!$G22="",0,'Devis'!$G22)))</f>
        <v/>
      </c>
      <c r="I22" s="14" t="n">
        <v>0.1</v>
      </c>
      <c r="J22" s="15">
        <f>IF(OR('Devis'!$H22="",'Devis'!$I22=""),"",'Devis'!$H22*'Devis'!$I22)</f>
        <v/>
      </c>
      <c r="K22" s="15">
        <f>IF(OR('Devis'!$H22="",'Devis'!$J22=""),"",'Devis'!$H22+'Devis'!$J22)</f>
        <v/>
      </c>
      <c r="L22" s="10">
        <f>IF('Devis'!$K22="","",IF('Devis'!$K22&gt;0,"Chiffré","À compléter"))</f>
        <v/>
      </c>
      <c r="N22" s="16" t="inlineStr">
        <is>
          <t>Solde restant</t>
        </is>
      </c>
      <c r="O22" s="17">
        <f>IFERROR('Devis'!$E$12,0)</f>
        <v/>
      </c>
    </row>
    <row r="23" ht="20" customHeight="1">
      <c r="A23" s="18">
        <f>IF('Devis'!$B23="","",8)</f>
        <v/>
      </c>
      <c r="B23" s="3" t="inlineStr">
        <is>
          <t>Cuisine</t>
        </is>
      </c>
      <c r="C23" s="11" t="inlineStr">
        <is>
          <t>Fourniture et pose meubles bas</t>
        </is>
      </c>
      <c r="D23" s="12" t="inlineStr">
        <is>
          <t>forfait</t>
        </is>
      </c>
      <c r="E23" s="12" t="n">
        <v>1</v>
      </c>
      <c r="F23" s="13" t="n">
        <v>3950</v>
      </c>
      <c r="G23" s="14" t="n">
        <v>0.04</v>
      </c>
      <c r="H23" s="19">
        <f>IF(OR('Devis'!$E23="",'Devis'!$F23=""),"",'Devis'!$E23*'Devis'!$F23*(1-IF('Devis'!$G23="",0,'Devis'!$G23)))</f>
        <v/>
      </c>
      <c r="I23" s="14" t="n">
        <v>0.2</v>
      </c>
      <c r="J23" s="19">
        <f>IF(OR('Devis'!$H23="",'Devis'!$I23=""),"",'Devis'!$H23*'Devis'!$I23)</f>
        <v/>
      </c>
      <c r="K23" s="19">
        <f>IF(OR('Devis'!$H23="",'Devis'!$J23=""),"",'Devis'!$H23+'Devis'!$J23)</f>
        <v/>
      </c>
      <c r="L23" s="18">
        <f>IF('Devis'!$K23="","",IF('Devis'!$K23&gt;0,"Chiffré","À compléter"))</f>
        <v/>
      </c>
      <c r="N23" s="20" t="inlineStr">
        <is>
          <t>Remise commerciale</t>
        </is>
      </c>
      <c r="O23" s="21">
        <f>IFERROR('Devis'!$E$11,0)</f>
        <v/>
      </c>
    </row>
    <row r="24" ht="20" customHeight="1">
      <c r="A24" s="10">
        <f>IF('Devis'!$B24="","",9)</f>
        <v/>
      </c>
      <c r="B24" s="3" t="inlineStr">
        <is>
          <t>Nettoyage</t>
        </is>
      </c>
      <c r="C24" s="11" t="inlineStr">
        <is>
          <t>Nettoyage de fin de chantier</t>
        </is>
      </c>
      <c r="D24" s="12" t="inlineStr">
        <is>
          <t>forfait</t>
        </is>
      </c>
      <c r="E24" s="12" t="n">
        <v>1</v>
      </c>
      <c r="F24" s="13" t="n">
        <v>320</v>
      </c>
      <c r="G24" s="14" t="n">
        <v>0</v>
      </c>
      <c r="H24" s="15">
        <f>IF(OR('Devis'!$E24="",'Devis'!$F24=""),"",'Devis'!$E24*'Devis'!$F24*(1-IF('Devis'!$G24="",0,'Devis'!$G24)))</f>
        <v/>
      </c>
      <c r="I24" s="14" t="n">
        <v>0.2</v>
      </c>
      <c r="J24" s="15">
        <f>IF(OR('Devis'!$H24="",'Devis'!$I24=""),"",'Devis'!$H24*'Devis'!$I24)</f>
        <v/>
      </c>
      <c r="K24" s="15">
        <f>IF(OR('Devis'!$H24="",'Devis'!$J24=""),"",'Devis'!$H24+'Devis'!$J24)</f>
        <v/>
      </c>
      <c r="L24" s="10">
        <f>IF('Devis'!$K24="","",IF('Devis'!$K24&gt;0,"Chiffré","À compléter"))</f>
        <v/>
      </c>
      <c r="N24" s="16" t="inlineStr">
        <is>
          <t>Remise moyenne des lots</t>
        </is>
      </c>
      <c r="O24" s="21">
        <f>IFERROR('Devis'!$G$117,0)</f>
        <v/>
      </c>
    </row>
    <row r="25" ht="20" customHeight="1">
      <c r="A25" s="18">
        <f>IF('Devis'!$B25="","",10)</f>
        <v/>
      </c>
      <c r="B25" s="3" t="n"/>
      <c r="C25" s="11" t="n"/>
      <c r="D25" s="12" t="n"/>
      <c r="E25" s="12" t="n"/>
      <c r="F25" s="13" t="n"/>
      <c r="G25" s="14" t="n"/>
      <c r="H25" s="19">
        <f>IF(OR('Devis'!$E25="",'Devis'!$F25=""),"",'Devis'!$E25*'Devis'!$F25*(1-IF('Devis'!$G25="",0,'Devis'!$G25)))</f>
        <v/>
      </c>
      <c r="I25" s="14" t="n"/>
      <c r="J25" s="19">
        <f>IF(OR('Devis'!$H25="",'Devis'!$I25=""),"",'Devis'!$H25*'Devis'!$I25)</f>
        <v/>
      </c>
      <c r="K25" s="19">
        <f>IF(OR('Devis'!$H25="",'Devis'!$J25=""),"",'Devis'!$H25+'Devis'!$J25)</f>
        <v/>
      </c>
      <c r="L25" s="18">
        <f>IF('Devis'!$K25="","",IF('Devis'!$K25&gt;0,"Chiffré","À compléter"))</f>
        <v/>
      </c>
    </row>
    <row r="26" ht="20" customHeight="1">
      <c r="A26" s="10">
        <f>IF('Devis'!$B26="","",11)</f>
        <v/>
      </c>
      <c r="B26" s="3" t="n"/>
      <c r="C26" s="11" t="n"/>
      <c r="D26" s="12" t="n"/>
      <c r="E26" s="12" t="n"/>
      <c r="F26" s="13" t="n"/>
      <c r="G26" s="14" t="n"/>
      <c r="H26" s="15">
        <f>IF(OR('Devis'!$E26="",'Devis'!$F26=""),"",'Devis'!$E26*'Devis'!$F26*(1-IF('Devis'!$G26="",0,'Devis'!$G26)))</f>
        <v/>
      </c>
      <c r="I26" s="14" t="n"/>
      <c r="J26" s="15">
        <f>IF(OR('Devis'!$H26="",'Devis'!$I26=""),"",'Devis'!$H26*'Devis'!$I26)</f>
        <v/>
      </c>
      <c r="K26" s="15">
        <f>IF(OR('Devis'!$H26="",'Devis'!$J26=""),"",'Devis'!$H26+'Devis'!$J26)</f>
        <v/>
      </c>
      <c r="L26" s="10">
        <f>IF('Devis'!$K26="","",IF('Devis'!$K26&gt;0,"Chiffré","À compléter"))</f>
        <v/>
      </c>
    </row>
    <row r="27" ht="20" customHeight="1">
      <c r="A27" s="18">
        <f>IF('Devis'!$B27="","",12)</f>
        <v/>
      </c>
      <c r="B27" s="3" t="n"/>
      <c r="C27" s="11" t="n"/>
      <c r="D27" s="12" t="n"/>
      <c r="E27" s="12" t="n"/>
      <c r="F27" s="13" t="n"/>
      <c r="G27" s="14" t="n"/>
      <c r="H27" s="19">
        <f>IF(OR('Devis'!$E27="",'Devis'!$F27=""),"",'Devis'!$E27*'Devis'!$F27*(1-IF('Devis'!$G27="",0,'Devis'!$G27)))</f>
        <v/>
      </c>
      <c r="I27" s="14" t="n"/>
      <c r="J27" s="19">
        <f>IF(OR('Devis'!$H27="",'Devis'!$I27=""),"",'Devis'!$H27*'Devis'!$I27)</f>
        <v/>
      </c>
      <c r="K27" s="19">
        <f>IF(OR('Devis'!$H27="",'Devis'!$J27=""),"",'Devis'!$H27+'Devis'!$J27)</f>
        <v/>
      </c>
      <c r="L27" s="18">
        <f>IF('Devis'!$K27="","",IF('Devis'!$K27&gt;0,"Chiffré","À compléter"))</f>
        <v/>
      </c>
    </row>
    <row r="28" ht="20" customHeight="1">
      <c r="A28" s="10">
        <f>IF('Devis'!$B28="","",13)</f>
        <v/>
      </c>
      <c r="B28" s="3" t="n"/>
      <c r="C28" s="11" t="n"/>
      <c r="D28" s="12" t="n"/>
      <c r="E28" s="12" t="n"/>
      <c r="F28" s="13" t="n"/>
      <c r="G28" s="14" t="n"/>
      <c r="H28" s="15">
        <f>IF(OR('Devis'!$E28="",'Devis'!$F28=""),"",'Devis'!$E28*'Devis'!$F28*(1-IF('Devis'!$G28="",0,'Devis'!$G28)))</f>
        <v/>
      </c>
      <c r="I28" s="14" t="n"/>
      <c r="J28" s="15">
        <f>IF(OR('Devis'!$H28="",'Devis'!$I28=""),"",'Devis'!$H28*'Devis'!$I28)</f>
        <v/>
      </c>
      <c r="K28" s="15">
        <f>IF(OR('Devis'!$H28="",'Devis'!$J28=""),"",'Devis'!$H28+'Devis'!$J28)</f>
        <v/>
      </c>
      <c r="L28" s="10">
        <f>IF('Devis'!$K28="","",IF('Devis'!$K28&gt;0,"Chiffré","À compléter"))</f>
        <v/>
      </c>
    </row>
    <row r="29" ht="20" customHeight="1">
      <c r="A29" s="18">
        <f>IF('Devis'!$B29="","",14)</f>
        <v/>
      </c>
      <c r="B29" s="3" t="n"/>
      <c r="C29" s="11" t="n"/>
      <c r="D29" s="12" t="n"/>
      <c r="E29" s="12" t="n"/>
      <c r="F29" s="13" t="n"/>
      <c r="G29" s="14" t="n"/>
      <c r="H29" s="19">
        <f>IF(OR('Devis'!$E29="",'Devis'!$F29=""),"",'Devis'!$E29*'Devis'!$F29*(1-IF('Devis'!$G29="",0,'Devis'!$G29)))</f>
        <v/>
      </c>
      <c r="I29" s="14" t="n"/>
      <c r="J29" s="19">
        <f>IF(OR('Devis'!$H29="",'Devis'!$I29=""),"",'Devis'!$H29*'Devis'!$I29)</f>
        <v/>
      </c>
      <c r="K29" s="19">
        <f>IF(OR('Devis'!$H29="",'Devis'!$J29=""),"",'Devis'!$H29+'Devis'!$J29)</f>
        <v/>
      </c>
      <c r="L29" s="18">
        <f>IF('Devis'!$K29="","",IF('Devis'!$K29&gt;0,"Chiffré","À compléter"))</f>
        <v/>
      </c>
    </row>
    <row r="30" ht="20" customHeight="1">
      <c r="A30" s="10">
        <f>IF('Devis'!$B30="","",15)</f>
        <v/>
      </c>
      <c r="B30" s="3" t="n"/>
      <c r="C30" s="11" t="n"/>
      <c r="D30" s="12" t="n"/>
      <c r="E30" s="12" t="n"/>
      <c r="F30" s="13" t="n"/>
      <c r="G30" s="14" t="n"/>
      <c r="H30" s="15">
        <f>IF(OR('Devis'!$E30="",'Devis'!$F30=""),"",'Devis'!$E30*'Devis'!$F30*(1-IF('Devis'!$G30="",0,'Devis'!$G30)))</f>
        <v/>
      </c>
      <c r="I30" s="14" t="n"/>
      <c r="J30" s="15">
        <f>IF(OR('Devis'!$H30="",'Devis'!$I30=""),"",'Devis'!$H30*'Devis'!$I30)</f>
        <v/>
      </c>
      <c r="K30" s="15">
        <f>IF(OR('Devis'!$H30="",'Devis'!$J30=""),"",'Devis'!$H30+'Devis'!$J30)</f>
        <v/>
      </c>
      <c r="L30" s="10">
        <f>IF('Devis'!$K30="","",IF('Devis'!$K30&gt;0,"Chiffré","À compléter"))</f>
        <v/>
      </c>
    </row>
    <row r="31" ht="20" customHeight="1">
      <c r="A31" s="18">
        <f>IF('Devis'!$B31="","",16)</f>
        <v/>
      </c>
      <c r="B31" s="3" t="n"/>
      <c r="C31" s="11" t="n"/>
      <c r="D31" s="12" t="n"/>
      <c r="E31" s="12" t="n"/>
      <c r="F31" s="13" t="n"/>
      <c r="G31" s="14" t="n"/>
      <c r="H31" s="19">
        <f>IF(OR('Devis'!$E31="",'Devis'!$F31=""),"",'Devis'!$E31*'Devis'!$F31*(1-IF('Devis'!$G31="",0,'Devis'!$G31)))</f>
        <v/>
      </c>
      <c r="I31" s="14" t="n"/>
      <c r="J31" s="19">
        <f>IF(OR('Devis'!$H31="",'Devis'!$I31=""),"",'Devis'!$H31*'Devis'!$I31)</f>
        <v/>
      </c>
      <c r="K31" s="19">
        <f>IF(OR('Devis'!$H31="",'Devis'!$J31=""),"",'Devis'!$H31+'Devis'!$J31)</f>
        <v/>
      </c>
      <c r="L31" s="18">
        <f>IF('Devis'!$K31="","",IF('Devis'!$K31&gt;0,"Chiffré","À compléter"))</f>
        <v/>
      </c>
    </row>
    <row r="32" ht="20" customHeight="1">
      <c r="A32" s="10">
        <f>IF('Devis'!$B32="","",17)</f>
        <v/>
      </c>
      <c r="B32" s="3" t="n"/>
      <c r="C32" s="11" t="n"/>
      <c r="D32" s="12" t="n"/>
      <c r="E32" s="12" t="n"/>
      <c r="F32" s="13" t="n"/>
      <c r="G32" s="14" t="n"/>
      <c r="H32" s="15">
        <f>IF(OR('Devis'!$E32="",'Devis'!$F32=""),"",'Devis'!$E32*'Devis'!$F32*(1-IF('Devis'!$G32="",0,'Devis'!$G32)))</f>
        <v/>
      </c>
      <c r="I32" s="14" t="n"/>
      <c r="J32" s="15">
        <f>IF(OR('Devis'!$H32="",'Devis'!$I32=""),"",'Devis'!$H32*'Devis'!$I32)</f>
        <v/>
      </c>
      <c r="K32" s="15">
        <f>IF(OR('Devis'!$H32="",'Devis'!$J32=""),"",'Devis'!$H32+'Devis'!$J32)</f>
        <v/>
      </c>
      <c r="L32" s="10">
        <f>IF('Devis'!$K32="","",IF('Devis'!$K32&gt;0,"Chiffré","À compléter"))</f>
        <v/>
      </c>
    </row>
    <row r="33" ht="20" customHeight="1">
      <c r="A33" s="18">
        <f>IF('Devis'!$B33="","",18)</f>
        <v/>
      </c>
      <c r="B33" s="3" t="n"/>
      <c r="C33" s="11" t="n"/>
      <c r="D33" s="12" t="n"/>
      <c r="E33" s="12" t="n"/>
      <c r="F33" s="13" t="n"/>
      <c r="G33" s="14" t="n"/>
      <c r="H33" s="19">
        <f>IF(OR('Devis'!$E33="",'Devis'!$F33=""),"",'Devis'!$E33*'Devis'!$F33*(1-IF('Devis'!$G33="",0,'Devis'!$G33)))</f>
        <v/>
      </c>
      <c r="I33" s="14" t="n"/>
      <c r="J33" s="19">
        <f>IF(OR('Devis'!$H33="",'Devis'!$I33=""),"",'Devis'!$H33*'Devis'!$I33)</f>
        <v/>
      </c>
      <c r="K33" s="19">
        <f>IF(OR('Devis'!$H33="",'Devis'!$J33=""),"",'Devis'!$H33+'Devis'!$J33)</f>
        <v/>
      </c>
      <c r="L33" s="18">
        <f>IF('Devis'!$K33="","",IF('Devis'!$K33&gt;0,"Chiffré","À compléter"))</f>
        <v/>
      </c>
    </row>
    <row r="34" ht="20" customHeight="1">
      <c r="A34" s="10">
        <f>IF('Devis'!$B34="","",19)</f>
        <v/>
      </c>
      <c r="B34" s="3" t="n"/>
      <c r="C34" s="11" t="n"/>
      <c r="D34" s="12" t="n"/>
      <c r="E34" s="12" t="n"/>
      <c r="F34" s="13" t="n"/>
      <c r="G34" s="14" t="n"/>
      <c r="H34" s="15">
        <f>IF(OR('Devis'!$E34="",'Devis'!$F34=""),"",'Devis'!$E34*'Devis'!$F34*(1-IF('Devis'!$G34="",0,'Devis'!$G34)))</f>
        <v/>
      </c>
      <c r="I34" s="14" t="n"/>
      <c r="J34" s="15">
        <f>IF(OR('Devis'!$H34="",'Devis'!$I34=""),"",'Devis'!$H34*'Devis'!$I34)</f>
        <v/>
      </c>
      <c r="K34" s="15">
        <f>IF(OR('Devis'!$H34="",'Devis'!$J34=""),"",'Devis'!$H34+'Devis'!$J34)</f>
        <v/>
      </c>
      <c r="L34" s="10">
        <f>IF('Devis'!$K34="","",IF('Devis'!$K34&gt;0,"Chiffré","À compléter"))</f>
        <v/>
      </c>
    </row>
    <row r="35" ht="20" customHeight="1">
      <c r="A35" s="18">
        <f>IF('Devis'!$B35="","",20)</f>
        <v/>
      </c>
      <c r="B35" s="3" t="n"/>
      <c r="C35" s="11" t="n"/>
      <c r="D35" s="12" t="n"/>
      <c r="E35" s="12" t="n"/>
      <c r="F35" s="13" t="n"/>
      <c r="G35" s="14" t="n"/>
      <c r="H35" s="19">
        <f>IF(OR('Devis'!$E35="",'Devis'!$F35=""),"",'Devis'!$E35*'Devis'!$F35*(1-IF('Devis'!$G35="",0,'Devis'!$G35)))</f>
        <v/>
      </c>
      <c r="I35" s="14" t="n"/>
      <c r="J35" s="19">
        <f>IF(OR('Devis'!$H35="",'Devis'!$I35=""),"",'Devis'!$H35*'Devis'!$I35)</f>
        <v/>
      </c>
      <c r="K35" s="19">
        <f>IF(OR('Devis'!$H35="",'Devis'!$J35=""),"",'Devis'!$H35+'Devis'!$J35)</f>
        <v/>
      </c>
      <c r="L35" s="18">
        <f>IF('Devis'!$K35="","",IF('Devis'!$K35&gt;0,"Chiffré","À compléter"))</f>
        <v/>
      </c>
    </row>
    <row r="36" ht="20" customHeight="1">
      <c r="A36" s="10">
        <f>IF('Devis'!$B36="","",21)</f>
        <v/>
      </c>
      <c r="B36" s="3" t="n"/>
      <c r="C36" s="11" t="n"/>
      <c r="D36" s="12" t="n"/>
      <c r="E36" s="12" t="n"/>
      <c r="F36" s="13" t="n"/>
      <c r="G36" s="14" t="n"/>
      <c r="H36" s="15">
        <f>IF(OR('Devis'!$E36="",'Devis'!$F36=""),"",'Devis'!$E36*'Devis'!$F36*(1-IF('Devis'!$G36="",0,'Devis'!$G36)))</f>
        <v/>
      </c>
      <c r="I36" s="14" t="n"/>
      <c r="J36" s="15">
        <f>IF(OR('Devis'!$H36="",'Devis'!$I36=""),"",'Devis'!$H36*'Devis'!$I36)</f>
        <v/>
      </c>
      <c r="K36" s="15">
        <f>IF(OR('Devis'!$H36="",'Devis'!$J36=""),"",'Devis'!$H36+'Devis'!$J36)</f>
        <v/>
      </c>
      <c r="L36" s="10">
        <f>IF('Devis'!$K36="","",IF('Devis'!$K36&gt;0,"Chiffré","À compléter"))</f>
        <v/>
      </c>
    </row>
    <row r="37" ht="20" customHeight="1">
      <c r="A37" s="18">
        <f>IF('Devis'!$B37="","",22)</f>
        <v/>
      </c>
      <c r="B37" s="3" t="n"/>
      <c r="C37" s="11" t="n"/>
      <c r="D37" s="12" t="n"/>
      <c r="E37" s="12" t="n"/>
      <c r="F37" s="13" t="n"/>
      <c r="G37" s="14" t="n"/>
      <c r="H37" s="19">
        <f>IF(OR('Devis'!$E37="",'Devis'!$F37=""),"",'Devis'!$E37*'Devis'!$F37*(1-IF('Devis'!$G37="",0,'Devis'!$G37)))</f>
        <v/>
      </c>
      <c r="I37" s="14" t="n"/>
      <c r="J37" s="19">
        <f>IF(OR('Devis'!$H37="",'Devis'!$I37=""),"",'Devis'!$H37*'Devis'!$I37)</f>
        <v/>
      </c>
      <c r="K37" s="19">
        <f>IF(OR('Devis'!$H37="",'Devis'!$J37=""),"",'Devis'!$H37+'Devis'!$J37)</f>
        <v/>
      </c>
      <c r="L37" s="18">
        <f>IF('Devis'!$K37="","",IF('Devis'!$K37&gt;0,"Chiffré","À compléter"))</f>
        <v/>
      </c>
    </row>
    <row r="38" ht="20" customHeight="1">
      <c r="A38" s="10">
        <f>IF('Devis'!$B38="","",23)</f>
        <v/>
      </c>
      <c r="B38" s="3" t="n"/>
      <c r="C38" s="11" t="n"/>
      <c r="D38" s="12" t="n"/>
      <c r="E38" s="12" t="n"/>
      <c r="F38" s="13" t="n"/>
      <c r="G38" s="14" t="n"/>
      <c r="H38" s="15">
        <f>IF(OR('Devis'!$E38="",'Devis'!$F38=""),"",'Devis'!$E38*'Devis'!$F38*(1-IF('Devis'!$G38="",0,'Devis'!$G38)))</f>
        <v/>
      </c>
      <c r="I38" s="14" t="n"/>
      <c r="J38" s="15">
        <f>IF(OR('Devis'!$H38="",'Devis'!$I38=""),"",'Devis'!$H38*'Devis'!$I38)</f>
        <v/>
      </c>
      <c r="K38" s="15">
        <f>IF(OR('Devis'!$H38="",'Devis'!$J38=""),"",'Devis'!$H38+'Devis'!$J38)</f>
        <v/>
      </c>
      <c r="L38" s="10">
        <f>IF('Devis'!$K38="","",IF('Devis'!$K38&gt;0,"Chiffré","À compléter"))</f>
        <v/>
      </c>
    </row>
    <row r="39" ht="20" customHeight="1">
      <c r="A39" s="18">
        <f>IF('Devis'!$B39="","",24)</f>
        <v/>
      </c>
      <c r="B39" s="3" t="n"/>
      <c r="C39" s="11" t="n"/>
      <c r="D39" s="12" t="n"/>
      <c r="E39" s="12" t="n"/>
      <c r="F39" s="13" t="n"/>
      <c r="G39" s="14" t="n"/>
      <c r="H39" s="19">
        <f>IF(OR('Devis'!$E39="",'Devis'!$F39=""),"",'Devis'!$E39*'Devis'!$F39*(1-IF('Devis'!$G39="",0,'Devis'!$G39)))</f>
        <v/>
      </c>
      <c r="I39" s="14" t="n"/>
      <c r="J39" s="19">
        <f>IF(OR('Devis'!$H39="",'Devis'!$I39=""),"",'Devis'!$H39*'Devis'!$I39)</f>
        <v/>
      </c>
      <c r="K39" s="19">
        <f>IF(OR('Devis'!$H39="",'Devis'!$J39=""),"",'Devis'!$H39+'Devis'!$J39)</f>
        <v/>
      </c>
      <c r="L39" s="18">
        <f>IF('Devis'!$K39="","",IF('Devis'!$K39&gt;0,"Chiffré","À compléter"))</f>
        <v/>
      </c>
    </row>
    <row r="40" ht="20" customHeight="1">
      <c r="A40" s="10">
        <f>IF('Devis'!$B40="","",25)</f>
        <v/>
      </c>
      <c r="B40" s="3" t="n"/>
      <c r="C40" s="11" t="n"/>
      <c r="D40" s="12" t="n"/>
      <c r="E40" s="12" t="n"/>
      <c r="F40" s="13" t="n"/>
      <c r="G40" s="14" t="n"/>
      <c r="H40" s="15">
        <f>IF(OR('Devis'!$E40="",'Devis'!$F40=""),"",'Devis'!$E40*'Devis'!$F40*(1-IF('Devis'!$G40="",0,'Devis'!$G40)))</f>
        <v/>
      </c>
      <c r="I40" s="14" t="n"/>
      <c r="J40" s="15">
        <f>IF(OR('Devis'!$H40="",'Devis'!$I40=""),"",'Devis'!$H40*'Devis'!$I40)</f>
        <v/>
      </c>
      <c r="K40" s="15">
        <f>IF(OR('Devis'!$H40="",'Devis'!$J40=""),"",'Devis'!$H40+'Devis'!$J40)</f>
        <v/>
      </c>
      <c r="L40" s="10">
        <f>IF('Devis'!$K40="","",IF('Devis'!$K40&gt;0,"Chiffré","À compléter"))</f>
        <v/>
      </c>
    </row>
    <row r="41" ht="20" customHeight="1">
      <c r="A41" s="18">
        <f>IF('Devis'!$B41="","",26)</f>
        <v/>
      </c>
      <c r="B41" s="3" t="n"/>
      <c r="C41" s="11" t="n"/>
      <c r="D41" s="12" t="n"/>
      <c r="E41" s="12" t="n"/>
      <c r="F41" s="13" t="n"/>
      <c r="G41" s="14" t="n"/>
      <c r="H41" s="19">
        <f>IF(OR('Devis'!$E41="",'Devis'!$F41=""),"",'Devis'!$E41*'Devis'!$F41*(1-IF('Devis'!$G41="",0,'Devis'!$G41)))</f>
        <v/>
      </c>
      <c r="I41" s="14" t="n"/>
      <c r="J41" s="19">
        <f>IF(OR('Devis'!$H41="",'Devis'!$I41=""),"",'Devis'!$H41*'Devis'!$I41)</f>
        <v/>
      </c>
      <c r="K41" s="19">
        <f>IF(OR('Devis'!$H41="",'Devis'!$J41=""),"",'Devis'!$H41+'Devis'!$J41)</f>
        <v/>
      </c>
      <c r="L41" s="18">
        <f>IF('Devis'!$K41="","",IF('Devis'!$K41&gt;0,"Chiffré","À compléter"))</f>
        <v/>
      </c>
    </row>
    <row r="42" ht="20" customHeight="1">
      <c r="A42" s="10">
        <f>IF('Devis'!$B42="","",27)</f>
        <v/>
      </c>
      <c r="B42" s="3" t="n"/>
      <c r="C42" s="11" t="n"/>
      <c r="D42" s="12" t="n"/>
      <c r="E42" s="12" t="n"/>
      <c r="F42" s="13" t="n"/>
      <c r="G42" s="14" t="n"/>
      <c r="H42" s="15">
        <f>IF(OR('Devis'!$E42="",'Devis'!$F42=""),"",'Devis'!$E42*'Devis'!$F42*(1-IF('Devis'!$G42="",0,'Devis'!$G42)))</f>
        <v/>
      </c>
      <c r="I42" s="14" t="n"/>
      <c r="J42" s="15">
        <f>IF(OR('Devis'!$H42="",'Devis'!$I42=""),"",'Devis'!$H42*'Devis'!$I42)</f>
        <v/>
      </c>
      <c r="K42" s="15">
        <f>IF(OR('Devis'!$H42="",'Devis'!$J42=""),"",'Devis'!$H42+'Devis'!$J42)</f>
        <v/>
      </c>
      <c r="L42" s="10">
        <f>IF('Devis'!$K42="","",IF('Devis'!$K42&gt;0,"Chiffré","À compléter"))</f>
        <v/>
      </c>
    </row>
    <row r="43" ht="20" customHeight="1">
      <c r="A43" s="18">
        <f>IF('Devis'!$B43="","",28)</f>
        <v/>
      </c>
      <c r="B43" s="3" t="n"/>
      <c r="C43" s="11" t="n"/>
      <c r="D43" s="12" t="n"/>
      <c r="E43" s="12" t="n"/>
      <c r="F43" s="13" t="n"/>
      <c r="G43" s="14" t="n"/>
      <c r="H43" s="19">
        <f>IF(OR('Devis'!$E43="",'Devis'!$F43=""),"",'Devis'!$E43*'Devis'!$F43*(1-IF('Devis'!$G43="",0,'Devis'!$G43)))</f>
        <v/>
      </c>
      <c r="I43" s="14" t="n"/>
      <c r="J43" s="19">
        <f>IF(OR('Devis'!$H43="",'Devis'!$I43=""),"",'Devis'!$H43*'Devis'!$I43)</f>
        <v/>
      </c>
      <c r="K43" s="19">
        <f>IF(OR('Devis'!$H43="",'Devis'!$J43=""),"",'Devis'!$H43+'Devis'!$J43)</f>
        <v/>
      </c>
      <c r="L43" s="18">
        <f>IF('Devis'!$K43="","",IF('Devis'!$K43&gt;0,"Chiffré","À compléter"))</f>
        <v/>
      </c>
    </row>
    <row r="44" ht="20" customHeight="1">
      <c r="A44" s="10">
        <f>IF('Devis'!$B44="","",29)</f>
        <v/>
      </c>
      <c r="B44" s="3" t="n"/>
      <c r="C44" s="11" t="n"/>
      <c r="D44" s="12" t="n"/>
      <c r="E44" s="12" t="n"/>
      <c r="F44" s="13" t="n"/>
      <c r="G44" s="14" t="n"/>
      <c r="H44" s="15">
        <f>IF(OR('Devis'!$E44="",'Devis'!$F44=""),"",'Devis'!$E44*'Devis'!$F44*(1-IF('Devis'!$G44="",0,'Devis'!$G44)))</f>
        <v/>
      </c>
      <c r="I44" s="14" t="n"/>
      <c r="J44" s="15">
        <f>IF(OR('Devis'!$H44="",'Devis'!$I44=""),"",'Devis'!$H44*'Devis'!$I44)</f>
        <v/>
      </c>
      <c r="K44" s="15">
        <f>IF(OR('Devis'!$H44="",'Devis'!$J44=""),"",'Devis'!$H44+'Devis'!$J44)</f>
        <v/>
      </c>
      <c r="L44" s="10">
        <f>IF('Devis'!$K44="","",IF('Devis'!$K44&gt;0,"Chiffré","À compléter"))</f>
        <v/>
      </c>
    </row>
    <row r="45" ht="20" customHeight="1">
      <c r="A45" s="18">
        <f>IF('Devis'!$B45="","",30)</f>
        <v/>
      </c>
      <c r="B45" s="3" t="n"/>
      <c r="C45" s="11" t="n"/>
      <c r="D45" s="12" t="n"/>
      <c r="E45" s="12" t="n"/>
      <c r="F45" s="13" t="n"/>
      <c r="G45" s="14" t="n"/>
      <c r="H45" s="19">
        <f>IF(OR('Devis'!$E45="",'Devis'!$F45=""),"",'Devis'!$E45*'Devis'!$F45*(1-IF('Devis'!$G45="",0,'Devis'!$G45)))</f>
        <v/>
      </c>
      <c r="I45" s="14" t="n"/>
      <c r="J45" s="19">
        <f>IF(OR('Devis'!$H45="",'Devis'!$I45=""),"",'Devis'!$H45*'Devis'!$I45)</f>
        <v/>
      </c>
      <c r="K45" s="19">
        <f>IF(OR('Devis'!$H45="",'Devis'!$J45=""),"",'Devis'!$H45+'Devis'!$J45)</f>
        <v/>
      </c>
      <c r="L45" s="18">
        <f>IF('Devis'!$K45="","",IF('Devis'!$K45&gt;0,"Chiffré","À compléter"))</f>
        <v/>
      </c>
    </row>
    <row r="46" ht="20" customHeight="1">
      <c r="A46" s="10">
        <f>IF('Devis'!$B46="","",31)</f>
        <v/>
      </c>
      <c r="B46" s="3" t="n"/>
      <c r="C46" s="11" t="n"/>
      <c r="D46" s="12" t="n"/>
      <c r="E46" s="12" t="n"/>
      <c r="F46" s="13" t="n"/>
      <c r="G46" s="14" t="n"/>
      <c r="H46" s="15">
        <f>IF(OR('Devis'!$E46="",'Devis'!$F46=""),"",'Devis'!$E46*'Devis'!$F46*(1-IF('Devis'!$G46="",0,'Devis'!$G46)))</f>
        <v/>
      </c>
      <c r="I46" s="14" t="n"/>
      <c r="J46" s="15">
        <f>IF(OR('Devis'!$H46="",'Devis'!$I46=""),"",'Devis'!$H46*'Devis'!$I46)</f>
        <v/>
      </c>
      <c r="K46" s="15">
        <f>IF(OR('Devis'!$H46="",'Devis'!$J46=""),"",'Devis'!$H46+'Devis'!$J46)</f>
        <v/>
      </c>
      <c r="L46" s="10">
        <f>IF('Devis'!$K46="","",IF('Devis'!$K46&gt;0,"Chiffré","À compléter"))</f>
        <v/>
      </c>
    </row>
    <row r="47" ht="20" customHeight="1">
      <c r="A47" s="18">
        <f>IF('Devis'!$B47="","",32)</f>
        <v/>
      </c>
      <c r="B47" s="3" t="n"/>
      <c r="C47" s="11" t="n"/>
      <c r="D47" s="12" t="n"/>
      <c r="E47" s="12" t="n"/>
      <c r="F47" s="13" t="n"/>
      <c r="G47" s="14" t="n"/>
      <c r="H47" s="19">
        <f>IF(OR('Devis'!$E47="",'Devis'!$F47=""),"",'Devis'!$E47*'Devis'!$F47*(1-IF('Devis'!$G47="",0,'Devis'!$G47)))</f>
        <v/>
      </c>
      <c r="I47" s="14" t="n"/>
      <c r="J47" s="19">
        <f>IF(OR('Devis'!$H47="",'Devis'!$I47=""),"",'Devis'!$H47*'Devis'!$I47)</f>
        <v/>
      </c>
      <c r="K47" s="19">
        <f>IF(OR('Devis'!$H47="",'Devis'!$J47=""),"",'Devis'!$H47+'Devis'!$J47)</f>
        <v/>
      </c>
      <c r="L47" s="18">
        <f>IF('Devis'!$K47="","",IF('Devis'!$K47&gt;0,"Chiffré","À compléter"))</f>
        <v/>
      </c>
    </row>
    <row r="48" ht="20" customHeight="1">
      <c r="A48" s="10">
        <f>IF('Devis'!$B48="","",33)</f>
        <v/>
      </c>
      <c r="B48" s="3" t="n"/>
      <c r="C48" s="11" t="n"/>
      <c r="D48" s="12" t="n"/>
      <c r="E48" s="12" t="n"/>
      <c r="F48" s="13" t="n"/>
      <c r="G48" s="14" t="n"/>
      <c r="H48" s="15">
        <f>IF(OR('Devis'!$E48="",'Devis'!$F48=""),"",'Devis'!$E48*'Devis'!$F48*(1-IF('Devis'!$G48="",0,'Devis'!$G48)))</f>
        <v/>
      </c>
      <c r="I48" s="14" t="n"/>
      <c r="J48" s="15">
        <f>IF(OR('Devis'!$H48="",'Devis'!$I48=""),"",'Devis'!$H48*'Devis'!$I48)</f>
        <v/>
      </c>
      <c r="K48" s="15">
        <f>IF(OR('Devis'!$H48="",'Devis'!$J48=""),"",'Devis'!$H48+'Devis'!$J48)</f>
        <v/>
      </c>
      <c r="L48" s="10">
        <f>IF('Devis'!$K48="","",IF('Devis'!$K48&gt;0,"Chiffré","À compléter"))</f>
        <v/>
      </c>
    </row>
    <row r="49" ht="20" customHeight="1">
      <c r="A49" s="18">
        <f>IF('Devis'!$B49="","",34)</f>
        <v/>
      </c>
      <c r="B49" s="3" t="n"/>
      <c r="C49" s="11" t="n"/>
      <c r="D49" s="12" t="n"/>
      <c r="E49" s="12" t="n"/>
      <c r="F49" s="13" t="n"/>
      <c r="G49" s="14" t="n"/>
      <c r="H49" s="19">
        <f>IF(OR('Devis'!$E49="",'Devis'!$F49=""),"",'Devis'!$E49*'Devis'!$F49*(1-IF('Devis'!$G49="",0,'Devis'!$G49)))</f>
        <v/>
      </c>
      <c r="I49" s="14" t="n"/>
      <c r="J49" s="19">
        <f>IF(OR('Devis'!$H49="",'Devis'!$I49=""),"",'Devis'!$H49*'Devis'!$I49)</f>
        <v/>
      </c>
      <c r="K49" s="19">
        <f>IF(OR('Devis'!$H49="",'Devis'!$J49=""),"",'Devis'!$H49+'Devis'!$J49)</f>
        <v/>
      </c>
      <c r="L49" s="18">
        <f>IF('Devis'!$K49="","",IF('Devis'!$K49&gt;0,"Chiffré","À compléter"))</f>
        <v/>
      </c>
    </row>
    <row r="50" ht="20" customHeight="1">
      <c r="A50" s="10">
        <f>IF('Devis'!$B50="","",35)</f>
        <v/>
      </c>
      <c r="B50" s="3" t="n"/>
      <c r="C50" s="11" t="n"/>
      <c r="D50" s="12" t="n"/>
      <c r="E50" s="12" t="n"/>
      <c r="F50" s="13" t="n"/>
      <c r="G50" s="14" t="n"/>
      <c r="H50" s="15">
        <f>IF(OR('Devis'!$E50="",'Devis'!$F50=""),"",'Devis'!$E50*'Devis'!$F50*(1-IF('Devis'!$G50="",0,'Devis'!$G50)))</f>
        <v/>
      </c>
      <c r="I50" s="14" t="n"/>
      <c r="J50" s="15">
        <f>IF(OR('Devis'!$H50="",'Devis'!$I50=""),"",'Devis'!$H50*'Devis'!$I50)</f>
        <v/>
      </c>
      <c r="K50" s="15">
        <f>IF(OR('Devis'!$H50="",'Devis'!$J50=""),"",'Devis'!$H50+'Devis'!$J50)</f>
        <v/>
      </c>
      <c r="L50" s="10">
        <f>IF('Devis'!$K50="","",IF('Devis'!$K50&gt;0,"Chiffré","À compléter"))</f>
        <v/>
      </c>
    </row>
    <row r="51" ht="20" customHeight="1">
      <c r="A51" s="18">
        <f>IF('Devis'!$B51="","",36)</f>
        <v/>
      </c>
      <c r="B51" s="3" t="n"/>
      <c r="C51" s="11" t="n"/>
      <c r="D51" s="12" t="n"/>
      <c r="E51" s="12" t="n"/>
      <c r="F51" s="13" t="n"/>
      <c r="G51" s="14" t="n"/>
      <c r="H51" s="19">
        <f>IF(OR('Devis'!$E51="",'Devis'!$F51=""),"",'Devis'!$E51*'Devis'!$F51*(1-IF('Devis'!$G51="",0,'Devis'!$G51)))</f>
        <v/>
      </c>
      <c r="I51" s="14" t="n"/>
      <c r="J51" s="19">
        <f>IF(OR('Devis'!$H51="",'Devis'!$I51=""),"",'Devis'!$H51*'Devis'!$I51)</f>
        <v/>
      </c>
      <c r="K51" s="19">
        <f>IF(OR('Devis'!$H51="",'Devis'!$J51=""),"",'Devis'!$H51+'Devis'!$J51)</f>
        <v/>
      </c>
      <c r="L51" s="18">
        <f>IF('Devis'!$K51="","",IF('Devis'!$K51&gt;0,"Chiffré","À compléter"))</f>
        <v/>
      </c>
    </row>
    <row r="52" ht="20" customHeight="1">
      <c r="A52" s="10">
        <f>IF('Devis'!$B52="","",37)</f>
        <v/>
      </c>
      <c r="B52" s="3" t="n"/>
      <c r="C52" s="11" t="n"/>
      <c r="D52" s="12" t="n"/>
      <c r="E52" s="12" t="n"/>
      <c r="F52" s="13" t="n"/>
      <c r="G52" s="14" t="n"/>
      <c r="H52" s="15">
        <f>IF(OR('Devis'!$E52="",'Devis'!$F52=""),"",'Devis'!$E52*'Devis'!$F52*(1-IF('Devis'!$G52="",0,'Devis'!$G52)))</f>
        <v/>
      </c>
      <c r="I52" s="14" t="n"/>
      <c r="J52" s="15">
        <f>IF(OR('Devis'!$H52="",'Devis'!$I52=""),"",'Devis'!$H52*'Devis'!$I52)</f>
        <v/>
      </c>
      <c r="K52" s="15">
        <f>IF(OR('Devis'!$H52="",'Devis'!$J52=""),"",'Devis'!$H52+'Devis'!$J52)</f>
        <v/>
      </c>
      <c r="L52" s="10">
        <f>IF('Devis'!$K52="","",IF('Devis'!$K52&gt;0,"Chiffré","À compléter"))</f>
        <v/>
      </c>
    </row>
    <row r="53" ht="20" customHeight="1">
      <c r="A53" s="18">
        <f>IF('Devis'!$B53="","",38)</f>
        <v/>
      </c>
      <c r="B53" s="3" t="n"/>
      <c r="C53" s="11" t="n"/>
      <c r="D53" s="12" t="n"/>
      <c r="E53" s="12" t="n"/>
      <c r="F53" s="13" t="n"/>
      <c r="G53" s="14" t="n"/>
      <c r="H53" s="19">
        <f>IF(OR('Devis'!$E53="",'Devis'!$F53=""),"",'Devis'!$E53*'Devis'!$F53*(1-IF('Devis'!$G53="",0,'Devis'!$G53)))</f>
        <v/>
      </c>
      <c r="I53" s="14" t="n"/>
      <c r="J53" s="19">
        <f>IF(OR('Devis'!$H53="",'Devis'!$I53=""),"",'Devis'!$H53*'Devis'!$I53)</f>
        <v/>
      </c>
      <c r="K53" s="19">
        <f>IF(OR('Devis'!$H53="",'Devis'!$J53=""),"",'Devis'!$H53+'Devis'!$J53)</f>
        <v/>
      </c>
      <c r="L53" s="18">
        <f>IF('Devis'!$K53="","",IF('Devis'!$K53&gt;0,"Chiffré","À compléter"))</f>
        <v/>
      </c>
    </row>
    <row r="54" ht="20" customHeight="1">
      <c r="A54" s="10">
        <f>IF('Devis'!$B54="","",39)</f>
        <v/>
      </c>
      <c r="B54" s="3" t="n"/>
      <c r="C54" s="11" t="n"/>
      <c r="D54" s="12" t="n"/>
      <c r="E54" s="12" t="n"/>
      <c r="F54" s="13" t="n"/>
      <c r="G54" s="14" t="n"/>
      <c r="H54" s="15">
        <f>IF(OR('Devis'!$E54="",'Devis'!$F54=""),"",'Devis'!$E54*'Devis'!$F54*(1-IF('Devis'!$G54="",0,'Devis'!$G54)))</f>
        <v/>
      </c>
      <c r="I54" s="14" t="n"/>
      <c r="J54" s="15">
        <f>IF(OR('Devis'!$H54="",'Devis'!$I54=""),"",'Devis'!$H54*'Devis'!$I54)</f>
        <v/>
      </c>
      <c r="K54" s="15">
        <f>IF(OR('Devis'!$H54="",'Devis'!$J54=""),"",'Devis'!$H54+'Devis'!$J54)</f>
        <v/>
      </c>
      <c r="L54" s="10">
        <f>IF('Devis'!$K54="","",IF('Devis'!$K54&gt;0,"Chiffré","À compléter"))</f>
        <v/>
      </c>
    </row>
    <row r="55" ht="20" customHeight="1">
      <c r="A55" s="18">
        <f>IF('Devis'!$B55="","",40)</f>
        <v/>
      </c>
      <c r="B55" s="3" t="n"/>
      <c r="C55" s="11" t="n"/>
      <c r="D55" s="12" t="n"/>
      <c r="E55" s="12" t="n"/>
      <c r="F55" s="13" t="n"/>
      <c r="G55" s="14" t="n"/>
      <c r="H55" s="19">
        <f>IF(OR('Devis'!$E55="",'Devis'!$F55=""),"",'Devis'!$E55*'Devis'!$F55*(1-IF('Devis'!$G55="",0,'Devis'!$G55)))</f>
        <v/>
      </c>
      <c r="I55" s="14" t="n"/>
      <c r="J55" s="19">
        <f>IF(OR('Devis'!$H55="",'Devis'!$I55=""),"",'Devis'!$H55*'Devis'!$I55)</f>
        <v/>
      </c>
      <c r="K55" s="19">
        <f>IF(OR('Devis'!$H55="",'Devis'!$J55=""),"",'Devis'!$H55+'Devis'!$J55)</f>
        <v/>
      </c>
      <c r="L55" s="18">
        <f>IF('Devis'!$K55="","",IF('Devis'!$K55&gt;0,"Chiffré","À compléter"))</f>
        <v/>
      </c>
    </row>
    <row r="56" ht="20" customHeight="1">
      <c r="A56" s="10">
        <f>IF('Devis'!$B56="","",41)</f>
        <v/>
      </c>
      <c r="B56" s="3" t="n"/>
      <c r="C56" s="11" t="n"/>
      <c r="D56" s="12" t="n"/>
      <c r="E56" s="12" t="n"/>
      <c r="F56" s="13" t="n"/>
      <c r="G56" s="14" t="n"/>
      <c r="H56" s="15">
        <f>IF(OR('Devis'!$E56="",'Devis'!$F56=""),"",'Devis'!$E56*'Devis'!$F56*(1-IF('Devis'!$G56="",0,'Devis'!$G56)))</f>
        <v/>
      </c>
      <c r="I56" s="14" t="n"/>
      <c r="J56" s="15">
        <f>IF(OR('Devis'!$H56="",'Devis'!$I56=""),"",'Devis'!$H56*'Devis'!$I56)</f>
        <v/>
      </c>
      <c r="K56" s="15">
        <f>IF(OR('Devis'!$H56="",'Devis'!$J56=""),"",'Devis'!$H56+'Devis'!$J56)</f>
        <v/>
      </c>
      <c r="L56" s="10">
        <f>IF('Devis'!$K56="","",IF('Devis'!$K56&gt;0,"Chiffré","À compléter"))</f>
        <v/>
      </c>
    </row>
    <row r="57" ht="20" customHeight="1">
      <c r="A57" s="18">
        <f>IF('Devis'!$B57="","",42)</f>
        <v/>
      </c>
      <c r="B57" s="3" t="n"/>
      <c r="C57" s="11" t="n"/>
      <c r="D57" s="12" t="n"/>
      <c r="E57" s="12" t="n"/>
      <c r="F57" s="13" t="n"/>
      <c r="G57" s="14" t="n"/>
      <c r="H57" s="19">
        <f>IF(OR('Devis'!$E57="",'Devis'!$F57=""),"",'Devis'!$E57*'Devis'!$F57*(1-IF('Devis'!$G57="",0,'Devis'!$G57)))</f>
        <v/>
      </c>
      <c r="I57" s="14" t="n"/>
      <c r="J57" s="19">
        <f>IF(OR('Devis'!$H57="",'Devis'!$I57=""),"",'Devis'!$H57*'Devis'!$I57)</f>
        <v/>
      </c>
      <c r="K57" s="19">
        <f>IF(OR('Devis'!$H57="",'Devis'!$J57=""),"",'Devis'!$H57+'Devis'!$J57)</f>
        <v/>
      </c>
      <c r="L57" s="18">
        <f>IF('Devis'!$K57="","",IF('Devis'!$K57&gt;0,"Chiffré","À compléter"))</f>
        <v/>
      </c>
    </row>
    <row r="58" ht="20" customHeight="1">
      <c r="A58" s="10">
        <f>IF('Devis'!$B58="","",43)</f>
        <v/>
      </c>
      <c r="B58" s="3" t="n"/>
      <c r="C58" s="11" t="n"/>
      <c r="D58" s="12" t="n"/>
      <c r="E58" s="12" t="n"/>
      <c r="F58" s="13" t="n"/>
      <c r="G58" s="14" t="n"/>
      <c r="H58" s="15">
        <f>IF(OR('Devis'!$E58="",'Devis'!$F58=""),"",'Devis'!$E58*'Devis'!$F58*(1-IF('Devis'!$G58="",0,'Devis'!$G58)))</f>
        <v/>
      </c>
      <c r="I58" s="14" t="n"/>
      <c r="J58" s="15">
        <f>IF(OR('Devis'!$H58="",'Devis'!$I58=""),"",'Devis'!$H58*'Devis'!$I58)</f>
        <v/>
      </c>
      <c r="K58" s="15">
        <f>IF(OR('Devis'!$H58="",'Devis'!$J58=""),"",'Devis'!$H58+'Devis'!$J58)</f>
        <v/>
      </c>
      <c r="L58" s="10">
        <f>IF('Devis'!$K58="","",IF('Devis'!$K58&gt;0,"Chiffré","À compléter"))</f>
        <v/>
      </c>
    </row>
    <row r="59" ht="20" customHeight="1">
      <c r="A59" s="18">
        <f>IF('Devis'!$B59="","",44)</f>
        <v/>
      </c>
      <c r="B59" s="3" t="n"/>
      <c r="C59" s="11" t="n"/>
      <c r="D59" s="12" t="n"/>
      <c r="E59" s="12" t="n"/>
      <c r="F59" s="13" t="n"/>
      <c r="G59" s="14" t="n"/>
      <c r="H59" s="19">
        <f>IF(OR('Devis'!$E59="",'Devis'!$F59=""),"",'Devis'!$E59*'Devis'!$F59*(1-IF('Devis'!$G59="",0,'Devis'!$G59)))</f>
        <v/>
      </c>
      <c r="I59" s="14" t="n"/>
      <c r="J59" s="19">
        <f>IF(OR('Devis'!$H59="",'Devis'!$I59=""),"",'Devis'!$H59*'Devis'!$I59)</f>
        <v/>
      </c>
      <c r="K59" s="19">
        <f>IF(OR('Devis'!$H59="",'Devis'!$J59=""),"",'Devis'!$H59+'Devis'!$J59)</f>
        <v/>
      </c>
      <c r="L59" s="18">
        <f>IF('Devis'!$K59="","",IF('Devis'!$K59&gt;0,"Chiffré","À compléter"))</f>
        <v/>
      </c>
    </row>
    <row r="60" ht="20" customHeight="1">
      <c r="A60" s="10">
        <f>IF('Devis'!$B60="","",45)</f>
        <v/>
      </c>
      <c r="B60" s="3" t="n"/>
      <c r="C60" s="11" t="n"/>
      <c r="D60" s="12" t="n"/>
      <c r="E60" s="12" t="n"/>
      <c r="F60" s="13" t="n"/>
      <c r="G60" s="14" t="n"/>
      <c r="H60" s="15">
        <f>IF(OR('Devis'!$E60="",'Devis'!$F60=""),"",'Devis'!$E60*'Devis'!$F60*(1-IF('Devis'!$G60="",0,'Devis'!$G60)))</f>
        <v/>
      </c>
      <c r="I60" s="14" t="n"/>
      <c r="J60" s="15">
        <f>IF(OR('Devis'!$H60="",'Devis'!$I60=""),"",'Devis'!$H60*'Devis'!$I60)</f>
        <v/>
      </c>
      <c r="K60" s="15">
        <f>IF(OR('Devis'!$H60="",'Devis'!$J60=""),"",'Devis'!$H60+'Devis'!$J60)</f>
        <v/>
      </c>
      <c r="L60" s="10">
        <f>IF('Devis'!$K60="","",IF('Devis'!$K60&gt;0,"Chiffré","À compléter"))</f>
        <v/>
      </c>
    </row>
    <row r="61" ht="20" customHeight="1">
      <c r="A61" s="18">
        <f>IF('Devis'!$B61="","",46)</f>
        <v/>
      </c>
      <c r="B61" s="3" t="n"/>
      <c r="C61" s="11" t="n"/>
      <c r="D61" s="12" t="n"/>
      <c r="E61" s="12" t="n"/>
      <c r="F61" s="13" t="n"/>
      <c r="G61" s="14" t="n"/>
      <c r="H61" s="19">
        <f>IF(OR('Devis'!$E61="",'Devis'!$F61=""),"",'Devis'!$E61*'Devis'!$F61*(1-IF('Devis'!$G61="",0,'Devis'!$G61)))</f>
        <v/>
      </c>
      <c r="I61" s="14" t="n"/>
      <c r="J61" s="19">
        <f>IF(OR('Devis'!$H61="",'Devis'!$I61=""),"",'Devis'!$H61*'Devis'!$I61)</f>
        <v/>
      </c>
      <c r="K61" s="19">
        <f>IF(OR('Devis'!$H61="",'Devis'!$J61=""),"",'Devis'!$H61+'Devis'!$J61)</f>
        <v/>
      </c>
      <c r="L61" s="18">
        <f>IF('Devis'!$K61="","",IF('Devis'!$K61&gt;0,"Chiffré","À compléter"))</f>
        <v/>
      </c>
    </row>
    <row r="62" ht="20" customHeight="1">
      <c r="A62" s="10">
        <f>IF('Devis'!$B62="","",47)</f>
        <v/>
      </c>
      <c r="B62" s="3" t="n"/>
      <c r="C62" s="11" t="n"/>
      <c r="D62" s="12" t="n"/>
      <c r="E62" s="12" t="n"/>
      <c r="F62" s="13" t="n"/>
      <c r="G62" s="14" t="n"/>
      <c r="H62" s="15">
        <f>IF(OR('Devis'!$E62="",'Devis'!$F62=""),"",'Devis'!$E62*'Devis'!$F62*(1-IF('Devis'!$G62="",0,'Devis'!$G62)))</f>
        <v/>
      </c>
      <c r="I62" s="14" t="n"/>
      <c r="J62" s="15">
        <f>IF(OR('Devis'!$H62="",'Devis'!$I62=""),"",'Devis'!$H62*'Devis'!$I62)</f>
        <v/>
      </c>
      <c r="K62" s="15">
        <f>IF(OR('Devis'!$H62="",'Devis'!$J62=""),"",'Devis'!$H62+'Devis'!$J62)</f>
        <v/>
      </c>
      <c r="L62" s="10">
        <f>IF('Devis'!$K62="","",IF('Devis'!$K62&gt;0,"Chiffré","À compléter"))</f>
        <v/>
      </c>
    </row>
    <row r="63" ht="20" customHeight="1">
      <c r="A63" s="18">
        <f>IF('Devis'!$B63="","",48)</f>
        <v/>
      </c>
      <c r="B63" s="3" t="n"/>
      <c r="C63" s="11" t="n"/>
      <c r="D63" s="12" t="n"/>
      <c r="E63" s="12" t="n"/>
      <c r="F63" s="13" t="n"/>
      <c r="G63" s="14" t="n"/>
      <c r="H63" s="19">
        <f>IF(OR('Devis'!$E63="",'Devis'!$F63=""),"",'Devis'!$E63*'Devis'!$F63*(1-IF('Devis'!$G63="",0,'Devis'!$G63)))</f>
        <v/>
      </c>
      <c r="I63" s="14" t="n"/>
      <c r="J63" s="19">
        <f>IF(OR('Devis'!$H63="",'Devis'!$I63=""),"",'Devis'!$H63*'Devis'!$I63)</f>
        <v/>
      </c>
      <c r="K63" s="19">
        <f>IF(OR('Devis'!$H63="",'Devis'!$J63=""),"",'Devis'!$H63+'Devis'!$J63)</f>
        <v/>
      </c>
      <c r="L63" s="18">
        <f>IF('Devis'!$K63="","",IF('Devis'!$K63&gt;0,"Chiffré","À compléter"))</f>
        <v/>
      </c>
    </row>
    <row r="64" ht="20" customHeight="1">
      <c r="A64" s="10">
        <f>IF('Devis'!$B64="","",49)</f>
        <v/>
      </c>
      <c r="B64" s="3" t="n"/>
      <c r="C64" s="11" t="n"/>
      <c r="D64" s="12" t="n"/>
      <c r="E64" s="12" t="n"/>
      <c r="F64" s="13" t="n"/>
      <c r="G64" s="14" t="n"/>
      <c r="H64" s="15">
        <f>IF(OR('Devis'!$E64="",'Devis'!$F64=""),"",'Devis'!$E64*'Devis'!$F64*(1-IF('Devis'!$G64="",0,'Devis'!$G64)))</f>
        <v/>
      </c>
      <c r="I64" s="14" t="n"/>
      <c r="J64" s="15">
        <f>IF(OR('Devis'!$H64="",'Devis'!$I64=""),"",'Devis'!$H64*'Devis'!$I64)</f>
        <v/>
      </c>
      <c r="K64" s="15">
        <f>IF(OR('Devis'!$H64="",'Devis'!$J64=""),"",'Devis'!$H64+'Devis'!$J64)</f>
        <v/>
      </c>
      <c r="L64" s="10">
        <f>IF('Devis'!$K64="","",IF('Devis'!$K64&gt;0,"Chiffré","À compléter"))</f>
        <v/>
      </c>
    </row>
    <row r="65" ht="20" customHeight="1">
      <c r="A65" s="18">
        <f>IF('Devis'!$B65="","",50)</f>
        <v/>
      </c>
      <c r="B65" s="3" t="n"/>
      <c r="C65" s="11" t="n"/>
      <c r="D65" s="12" t="n"/>
      <c r="E65" s="12" t="n"/>
      <c r="F65" s="13" t="n"/>
      <c r="G65" s="14" t="n"/>
      <c r="H65" s="19">
        <f>IF(OR('Devis'!$E65="",'Devis'!$F65=""),"",'Devis'!$E65*'Devis'!$F65*(1-IF('Devis'!$G65="",0,'Devis'!$G65)))</f>
        <v/>
      </c>
      <c r="I65" s="14" t="n"/>
      <c r="J65" s="19">
        <f>IF(OR('Devis'!$H65="",'Devis'!$I65=""),"",'Devis'!$H65*'Devis'!$I65)</f>
        <v/>
      </c>
      <c r="K65" s="19">
        <f>IF(OR('Devis'!$H65="",'Devis'!$J65=""),"",'Devis'!$H65+'Devis'!$J65)</f>
        <v/>
      </c>
      <c r="L65" s="18">
        <f>IF('Devis'!$K65="","",IF('Devis'!$K65&gt;0,"Chiffré","À compléter"))</f>
        <v/>
      </c>
    </row>
    <row r="66" ht="20" customHeight="1">
      <c r="A66" s="10">
        <f>IF('Devis'!$B66="","",51)</f>
        <v/>
      </c>
      <c r="B66" s="3" t="n"/>
      <c r="C66" s="11" t="n"/>
      <c r="D66" s="12" t="n"/>
      <c r="E66" s="12" t="n"/>
      <c r="F66" s="13" t="n"/>
      <c r="G66" s="14" t="n"/>
      <c r="H66" s="15">
        <f>IF(OR('Devis'!$E66="",'Devis'!$F66=""),"",'Devis'!$E66*'Devis'!$F66*(1-IF('Devis'!$G66="",0,'Devis'!$G66)))</f>
        <v/>
      </c>
      <c r="I66" s="14" t="n"/>
      <c r="J66" s="15">
        <f>IF(OR('Devis'!$H66="",'Devis'!$I66=""),"",'Devis'!$H66*'Devis'!$I66)</f>
        <v/>
      </c>
      <c r="K66" s="15">
        <f>IF(OR('Devis'!$H66="",'Devis'!$J66=""),"",'Devis'!$H66+'Devis'!$J66)</f>
        <v/>
      </c>
      <c r="L66" s="10">
        <f>IF('Devis'!$K66="","",IF('Devis'!$K66&gt;0,"Chiffré","À compléter"))</f>
        <v/>
      </c>
    </row>
    <row r="67" ht="20" customHeight="1">
      <c r="A67" s="18">
        <f>IF('Devis'!$B67="","",52)</f>
        <v/>
      </c>
      <c r="B67" s="3" t="n"/>
      <c r="C67" s="11" t="n"/>
      <c r="D67" s="12" t="n"/>
      <c r="E67" s="12" t="n"/>
      <c r="F67" s="13" t="n"/>
      <c r="G67" s="14" t="n"/>
      <c r="H67" s="19">
        <f>IF(OR('Devis'!$E67="",'Devis'!$F67=""),"",'Devis'!$E67*'Devis'!$F67*(1-IF('Devis'!$G67="",0,'Devis'!$G67)))</f>
        <v/>
      </c>
      <c r="I67" s="14" t="n"/>
      <c r="J67" s="19">
        <f>IF(OR('Devis'!$H67="",'Devis'!$I67=""),"",'Devis'!$H67*'Devis'!$I67)</f>
        <v/>
      </c>
      <c r="K67" s="19">
        <f>IF(OR('Devis'!$H67="",'Devis'!$J67=""),"",'Devis'!$H67+'Devis'!$J67)</f>
        <v/>
      </c>
      <c r="L67" s="18">
        <f>IF('Devis'!$K67="","",IF('Devis'!$K67&gt;0,"Chiffré","À compléter"))</f>
        <v/>
      </c>
    </row>
    <row r="68" ht="20" customHeight="1">
      <c r="A68" s="10">
        <f>IF('Devis'!$B68="","",53)</f>
        <v/>
      </c>
      <c r="B68" s="3" t="n"/>
      <c r="C68" s="11" t="n"/>
      <c r="D68" s="12" t="n"/>
      <c r="E68" s="12" t="n"/>
      <c r="F68" s="13" t="n"/>
      <c r="G68" s="14" t="n"/>
      <c r="H68" s="15">
        <f>IF(OR('Devis'!$E68="",'Devis'!$F68=""),"",'Devis'!$E68*'Devis'!$F68*(1-IF('Devis'!$G68="",0,'Devis'!$G68)))</f>
        <v/>
      </c>
      <c r="I68" s="14" t="n"/>
      <c r="J68" s="15">
        <f>IF(OR('Devis'!$H68="",'Devis'!$I68=""),"",'Devis'!$H68*'Devis'!$I68)</f>
        <v/>
      </c>
      <c r="K68" s="15">
        <f>IF(OR('Devis'!$H68="",'Devis'!$J68=""),"",'Devis'!$H68+'Devis'!$J68)</f>
        <v/>
      </c>
      <c r="L68" s="10">
        <f>IF('Devis'!$K68="","",IF('Devis'!$K68&gt;0,"Chiffré","À compléter"))</f>
        <v/>
      </c>
    </row>
    <row r="69" ht="20" customHeight="1">
      <c r="A69" s="18">
        <f>IF('Devis'!$B69="","",54)</f>
        <v/>
      </c>
      <c r="B69" s="3" t="n"/>
      <c r="C69" s="11" t="n"/>
      <c r="D69" s="12" t="n"/>
      <c r="E69" s="12" t="n"/>
      <c r="F69" s="13" t="n"/>
      <c r="G69" s="14" t="n"/>
      <c r="H69" s="19">
        <f>IF(OR('Devis'!$E69="",'Devis'!$F69=""),"",'Devis'!$E69*'Devis'!$F69*(1-IF('Devis'!$G69="",0,'Devis'!$G69)))</f>
        <v/>
      </c>
      <c r="I69" s="14" t="n"/>
      <c r="J69" s="19">
        <f>IF(OR('Devis'!$H69="",'Devis'!$I69=""),"",'Devis'!$H69*'Devis'!$I69)</f>
        <v/>
      </c>
      <c r="K69" s="19">
        <f>IF(OR('Devis'!$H69="",'Devis'!$J69=""),"",'Devis'!$H69+'Devis'!$J69)</f>
        <v/>
      </c>
      <c r="L69" s="18">
        <f>IF('Devis'!$K69="","",IF('Devis'!$K69&gt;0,"Chiffré","À compléter"))</f>
        <v/>
      </c>
    </row>
    <row r="70" ht="20" customHeight="1">
      <c r="A70" s="10">
        <f>IF('Devis'!$B70="","",55)</f>
        <v/>
      </c>
      <c r="B70" s="3" t="n"/>
      <c r="C70" s="11" t="n"/>
      <c r="D70" s="12" t="n"/>
      <c r="E70" s="12" t="n"/>
      <c r="F70" s="13" t="n"/>
      <c r="G70" s="14" t="n"/>
      <c r="H70" s="15">
        <f>IF(OR('Devis'!$E70="",'Devis'!$F70=""),"",'Devis'!$E70*'Devis'!$F70*(1-IF('Devis'!$G70="",0,'Devis'!$G70)))</f>
        <v/>
      </c>
      <c r="I70" s="14" t="n"/>
      <c r="J70" s="15">
        <f>IF(OR('Devis'!$H70="",'Devis'!$I70=""),"",'Devis'!$H70*'Devis'!$I70)</f>
        <v/>
      </c>
      <c r="K70" s="15">
        <f>IF(OR('Devis'!$H70="",'Devis'!$J70=""),"",'Devis'!$H70+'Devis'!$J70)</f>
        <v/>
      </c>
      <c r="L70" s="10">
        <f>IF('Devis'!$K70="","",IF('Devis'!$K70&gt;0,"Chiffré","À compléter"))</f>
        <v/>
      </c>
    </row>
    <row r="71" ht="20" customHeight="1">
      <c r="A71" s="18">
        <f>IF('Devis'!$B71="","",56)</f>
        <v/>
      </c>
      <c r="B71" s="3" t="n"/>
      <c r="C71" s="11" t="n"/>
      <c r="D71" s="12" t="n"/>
      <c r="E71" s="12" t="n"/>
      <c r="F71" s="13" t="n"/>
      <c r="G71" s="14" t="n"/>
      <c r="H71" s="19">
        <f>IF(OR('Devis'!$E71="",'Devis'!$F71=""),"",'Devis'!$E71*'Devis'!$F71*(1-IF('Devis'!$G71="",0,'Devis'!$G71)))</f>
        <v/>
      </c>
      <c r="I71" s="14" t="n"/>
      <c r="J71" s="19">
        <f>IF(OR('Devis'!$H71="",'Devis'!$I71=""),"",'Devis'!$H71*'Devis'!$I71)</f>
        <v/>
      </c>
      <c r="K71" s="19">
        <f>IF(OR('Devis'!$H71="",'Devis'!$J71=""),"",'Devis'!$H71+'Devis'!$J71)</f>
        <v/>
      </c>
      <c r="L71" s="18">
        <f>IF('Devis'!$K71="","",IF('Devis'!$K71&gt;0,"Chiffré","À compléter"))</f>
        <v/>
      </c>
    </row>
    <row r="72" ht="20" customHeight="1">
      <c r="A72" s="10">
        <f>IF('Devis'!$B72="","",57)</f>
        <v/>
      </c>
      <c r="B72" s="3" t="n"/>
      <c r="C72" s="11" t="n"/>
      <c r="D72" s="12" t="n"/>
      <c r="E72" s="12" t="n"/>
      <c r="F72" s="13" t="n"/>
      <c r="G72" s="14" t="n"/>
      <c r="H72" s="15">
        <f>IF(OR('Devis'!$E72="",'Devis'!$F72=""),"",'Devis'!$E72*'Devis'!$F72*(1-IF('Devis'!$G72="",0,'Devis'!$G72)))</f>
        <v/>
      </c>
      <c r="I72" s="14" t="n"/>
      <c r="J72" s="15">
        <f>IF(OR('Devis'!$H72="",'Devis'!$I72=""),"",'Devis'!$H72*'Devis'!$I72)</f>
        <v/>
      </c>
      <c r="K72" s="15">
        <f>IF(OR('Devis'!$H72="",'Devis'!$J72=""),"",'Devis'!$H72+'Devis'!$J72)</f>
        <v/>
      </c>
      <c r="L72" s="10">
        <f>IF('Devis'!$K72="","",IF('Devis'!$K72&gt;0,"Chiffré","À compléter"))</f>
        <v/>
      </c>
    </row>
    <row r="73" ht="20" customHeight="1">
      <c r="A73" s="18">
        <f>IF('Devis'!$B73="","",58)</f>
        <v/>
      </c>
      <c r="B73" s="3" t="n"/>
      <c r="C73" s="11" t="n"/>
      <c r="D73" s="12" t="n"/>
      <c r="E73" s="12" t="n"/>
      <c r="F73" s="13" t="n"/>
      <c r="G73" s="14" t="n"/>
      <c r="H73" s="19">
        <f>IF(OR('Devis'!$E73="",'Devis'!$F73=""),"",'Devis'!$E73*'Devis'!$F73*(1-IF('Devis'!$G73="",0,'Devis'!$G73)))</f>
        <v/>
      </c>
      <c r="I73" s="14" t="n"/>
      <c r="J73" s="19">
        <f>IF(OR('Devis'!$H73="",'Devis'!$I73=""),"",'Devis'!$H73*'Devis'!$I73)</f>
        <v/>
      </c>
      <c r="K73" s="19">
        <f>IF(OR('Devis'!$H73="",'Devis'!$J73=""),"",'Devis'!$H73+'Devis'!$J73)</f>
        <v/>
      </c>
      <c r="L73" s="18">
        <f>IF('Devis'!$K73="","",IF('Devis'!$K73&gt;0,"Chiffré","À compléter"))</f>
        <v/>
      </c>
    </row>
    <row r="74" ht="20" customHeight="1">
      <c r="A74" s="10">
        <f>IF('Devis'!$B74="","",59)</f>
        <v/>
      </c>
      <c r="B74" s="3" t="n"/>
      <c r="C74" s="11" t="n"/>
      <c r="D74" s="12" t="n"/>
      <c r="E74" s="12" t="n"/>
      <c r="F74" s="13" t="n"/>
      <c r="G74" s="14" t="n"/>
      <c r="H74" s="15">
        <f>IF(OR('Devis'!$E74="",'Devis'!$F74=""),"",'Devis'!$E74*'Devis'!$F74*(1-IF('Devis'!$G74="",0,'Devis'!$G74)))</f>
        <v/>
      </c>
      <c r="I74" s="14" t="n"/>
      <c r="J74" s="15">
        <f>IF(OR('Devis'!$H74="",'Devis'!$I74=""),"",'Devis'!$H74*'Devis'!$I74)</f>
        <v/>
      </c>
      <c r="K74" s="15">
        <f>IF(OR('Devis'!$H74="",'Devis'!$J74=""),"",'Devis'!$H74+'Devis'!$J74)</f>
        <v/>
      </c>
      <c r="L74" s="10">
        <f>IF('Devis'!$K74="","",IF('Devis'!$K74&gt;0,"Chiffré","À compléter"))</f>
        <v/>
      </c>
    </row>
    <row r="75" ht="20" customHeight="1">
      <c r="A75" s="18">
        <f>IF('Devis'!$B75="","",60)</f>
        <v/>
      </c>
      <c r="B75" s="3" t="n"/>
      <c r="C75" s="11" t="n"/>
      <c r="D75" s="12" t="n"/>
      <c r="E75" s="12" t="n"/>
      <c r="F75" s="13" t="n"/>
      <c r="G75" s="14" t="n"/>
      <c r="H75" s="19">
        <f>IF(OR('Devis'!$E75="",'Devis'!$F75=""),"",'Devis'!$E75*'Devis'!$F75*(1-IF('Devis'!$G75="",0,'Devis'!$G75)))</f>
        <v/>
      </c>
      <c r="I75" s="14" t="n"/>
      <c r="J75" s="19">
        <f>IF(OR('Devis'!$H75="",'Devis'!$I75=""),"",'Devis'!$H75*'Devis'!$I75)</f>
        <v/>
      </c>
      <c r="K75" s="19">
        <f>IF(OR('Devis'!$H75="",'Devis'!$J75=""),"",'Devis'!$H75+'Devis'!$J75)</f>
        <v/>
      </c>
      <c r="L75" s="18">
        <f>IF('Devis'!$K75="","",IF('Devis'!$K75&gt;0,"Chiffré","À compléter"))</f>
        <v/>
      </c>
    </row>
    <row r="76" ht="20" customHeight="1">
      <c r="A76" s="10">
        <f>IF('Devis'!$B76="","",61)</f>
        <v/>
      </c>
      <c r="B76" s="3" t="n"/>
      <c r="C76" s="11" t="n"/>
      <c r="D76" s="12" t="n"/>
      <c r="E76" s="12" t="n"/>
      <c r="F76" s="13" t="n"/>
      <c r="G76" s="14" t="n"/>
      <c r="H76" s="15">
        <f>IF(OR('Devis'!$E76="",'Devis'!$F76=""),"",'Devis'!$E76*'Devis'!$F76*(1-IF('Devis'!$G76="",0,'Devis'!$G76)))</f>
        <v/>
      </c>
      <c r="I76" s="14" t="n"/>
      <c r="J76" s="15">
        <f>IF(OR('Devis'!$H76="",'Devis'!$I76=""),"",'Devis'!$H76*'Devis'!$I76)</f>
        <v/>
      </c>
      <c r="K76" s="15">
        <f>IF(OR('Devis'!$H76="",'Devis'!$J76=""),"",'Devis'!$H76+'Devis'!$J76)</f>
        <v/>
      </c>
      <c r="L76" s="10">
        <f>IF('Devis'!$K76="","",IF('Devis'!$K76&gt;0,"Chiffré","À compléter"))</f>
        <v/>
      </c>
    </row>
    <row r="77" ht="20" customHeight="1">
      <c r="A77" s="18">
        <f>IF('Devis'!$B77="","",62)</f>
        <v/>
      </c>
      <c r="B77" s="3" t="n"/>
      <c r="C77" s="11" t="n"/>
      <c r="D77" s="12" t="n"/>
      <c r="E77" s="12" t="n"/>
      <c r="F77" s="13" t="n"/>
      <c r="G77" s="14" t="n"/>
      <c r="H77" s="19">
        <f>IF(OR('Devis'!$E77="",'Devis'!$F77=""),"",'Devis'!$E77*'Devis'!$F77*(1-IF('Devis'!$G77="",0,'Devis'!$G77)))</f>
        <v/>
      </c>
      <c r="I77" s="14" t="n"/>
      <c r="J77" s="19">
        <f>IF(OR('Devis'!$H77="",'Devis'!$I77=""),"",'Devis'!$H77*'Devis'!$I77)</f>
        <v/>
      </c>
      <c r="K77" s="19">
        <f>IF(OR('Devis'!$H77="",'Devis'!$J77=""),"",'Devis'!$H77+'Devis'!$J77)</f>
        <v/>
      </c>
      <c r="L77" s="18">
        <f>IF('Devis'!$K77="","",IF('Devis'!$K77&gt;0,"Chiffré","À compléter"))</f>
        <v/>
      </c>
    </row>
    <row r="78" ht="20" customHeight="1">
      <c r="A78" s="10">
        <f>IF('Devis'!$B78="","",63)</f>
        <v/>
      </c>
      <c r="B78" s="3" t="n"/>
      <c r="C78" s="11" t="n"/>
      <c r="D78" s="12" t="n"/>
      <c r="E78" s="12" t="n"/>
      <c r="F78" s="13" t="n"/>
      <c r="G78" s="14" t="n"/>
      <c r="H78" s="15">
        <f>IF(OR('Devis'!$E78="",'Devis'!$F78=""),"",'Devis'!$E78*'Devis'!$F78*(1-IF('Devis'!$G78="",0,'Devis'!$G78)))</f>
        <v/>
      </c>
      <c r="I78" s="14" t="n"/>
      <c r="J78" s="15">
        <f>IF(OR('Devis'!$H78="",'Devis'!$I78=""),"",'Devis'!$H78*'Devis'!$I78)</f>
        <v/>
      </c>
      <c r="K78" s="15">
        <f>IF(OR('Devis'!$H78="",'Devis'!$J78=""),"",'Devis'!$H78+'Devis'!$J78)</f>
        <v/>
      </c>
      <c r="L78" s="10">
        <f>IF('Devis'!$K78="","",IF('Devis'!$K78&gt;0,"Chiffré","À compléter"))</f>
        <v/>
      </c>
    </row>
    <row r="79" ht="20" customHeight="1">
      <c r="A79" s="18">
        <f>IF('Devis'!$B79="","",64)</f>
        <v/>
      </c>
      <c r="B79" s="3" t="n"/>
      <c r="C79" s="11" t="n"/>
      <c r="D79" s="12" t="n"/>
      <c r="E79" s="12" t="n"/>
      <c r="F79" s="13" t="n"/>
      <c r="G79" s="14" t="n"/>
      <c r="H79" s="19">
        <f>IF(OR('Devis'!$E79="",'Devis'!$F79=""),"",'Devis'!$E79*'Devis'!$F79*(1-IF('Devis'!$G79="",0,'Devis'!$G79)))</f>
        <v/>
      </c>
      <c r="I79" s="14" t="n"/>
      <c r="J79" s="19">
        <f>IF(OR('Devis'!$H79="",'Devis'!$I79=""),"",'Devis'!$H79*'Devis'!$I79)</f>
        <v/>
      </c>
      <c r="K79" s="19">
        <f>IF(OR('Devis'!$H79="",'Devis'!$J79=""),"",'Devis'!$H79+'Devis'!$J79)</f>
        <v/>
      </c>
      <c r="L79" s="18">
        <f>IF('Devis'!$K79="","",IF('Devis'!$K79&gt;0,"Chiffré","À compléter"))</f>
        <v/>
      </c>
    </row>
    <row r="80" ht="20" customHeight="1">
      <c r="A80" s="10">
        <f>IF('Devis'!$B80="","",65)</f>
        <v/>
      </c>
      <c r="B80" s="3" t="n"/>
      <c r="C80" s="11" t="n"/>
      <c r="D80" s="12" t="n"/>
      <c r="E80" s="12" t="n"/>
      <c r="F80" s="13" t="n"/>
      <c r="G80" s="14" t="n"/>
      <c r="H80" s="15">
        <f>IF(OR('Devis'!$E80="",'Devis'!$F80=""),"",'Devis'!$E80*'Devis'!$F80*(1-IF('Devis'!$G80="",0,'Devis'!$G80)))</f>
        <v/>
      </c>
      <c r="I80" s="14" t="n"/>
      <c r="J80" s="15">
        <f>IF(OR('Devis'!$H80="",'Devis'!$I80=""),"",'Devis'!$H80*'Devis'!$I80)</f>
        <v/>
      </c>
      <c r="K80" s="15">
        <f>IF(OR('Devis'!$H80="",'Devis'!$J80=""),"",'Devis'!$H80+'Devis'!$J80)</f>
        <v/>
      </c>
      <c r="L80" s="10">
        <f>IF('Devis'!$K80="","",IF('Devis'!$K80&gt;0,"Chiffré","À compléter"))</f>
        <v/>
      </c>
    </row>
    <row r="81" ht="20" customHeight="1">
      <c r="A81" s="18">
        <f>IF('Devis'!$B81="","",66)</f>
        <v/>
      </c>
      <c r="B81" s="3" t="n"/>
      <c r="C81" s="11" t="n"/>
      <c r="D81" s="12" t="n"/>
      <c r="E81" s="12" t="n"/>
      <c r="F81" s="13" t="n"/>
      <c r="G81" s="14" t="n"/>
      <c r="H81" s="19">
        <f>IF(OR('Devis'!$E81="",'Devis'!$F81=""),"",'Devis'!$E81*'Devis'!$F81*(1-IF('Devis'!$G81="",0,'Devis'!$G81)))</f>
        <v/>
      </c>
      <c r="I81" s="14" t="n"/>
      <c r="J81" s="19">
        <f>IF(OR('Devis'!$H81="",'Devis'!$I81=""),"",'Devis'!$H81*'Devis'!$I81)</f>
        <v/>
      </c>
      <c r="K81" s="19">
        <f>IF(OR('Devis'!$H81="",'Devis'!$J81=""),"",'Devis'!$H81+'Devis'!$J81)</f>
        <v/>
      </c>
      <c r="L81" s="18">
        <f>IF('Devis'!$K81="","",IF('Devis'!$K81&gt;0,"Chiffré","À compléter"))</f>
        <v/>
      </c>
    </row>
    <row r="82" ht="20" customHeight="1">
      <c r="A82" s="10">
        <f>IF('Devis'!$B82="","",67)</f>
        <v/>
      </c>
      <c r="B82" s="3" t="n"/>
      <c r="C82" s="11" t="n"/>
      <c r="D82" s="12" t="n"/>
      <c r="E82" s="12" t="n"/>
      <c r="F82" s="13" t="n"/>
      <c r="G82" s="14" t="n"/>
      <c r="H82" s="15">
        <f>IF(OR('Devis'!$E82="",'Devis'!$F82=""),"",'Devis'!$E82*'Devis'!$F82*(1-IF('Devis'!$G82="",0,'Devis'!$G82)))</f>
        <v/>
      </c>
      <c r="I82" s="14" t="n"/>
      <c r="J82" s="15">
        <f>IF(OR('Devis'!$H82="",'Devis'!$I82=""),"",'Devis'!$H82*'Devis'!$I82)</f>
        <v/>
      </c>
      <c r="K82" s="15">
        <f>IF(OR('Devis'!$H82="",'Devis'!$J82=""),"",'Devis'!$H82+'Devis'!$J82)</f>
        <v/>
      </c>
      <c r="L82" s="10">
        <f>IF('Devis'!$K82="","",IF('Devis'!$K82&gt;0,"Chiffré","À compléter"))</f>
        <v/>
      </c>
    </row>
    <row r="83" ht="20" customHeight="1">
      <c r="A83" s="18">
        <f>IF('Devis'!$B83="","",68)</f>
        <v/>
      </c>
      <c r="B83" s="3" t="n"/>
      <c r="C83" s="11" t="n"/>
      <c r="D83" s="12" t="n"/>
      <c r="E83" s="12" t="n"/>
      <c r="F83" s="13" t="n"/>
      <c r="G83" s="14" t="n"/>
      <c r="H83" s="19">
        <f>IF(OR('Devis'!$E83="",'Devis'!$F83=""),"",'Devis'!$E83*'Devis'!$F83*(1-IF('Devis'!$G83="",0,'Devis'!$G83)))</f>
        <v/>
      </c>
      <c r="I83" s="14" t="n"/>
      <c r="J83" s="19">
        <f>IF(OR('Devis'!$H83="",'Devis'!$I83=""),"",'Devis'!$H83*'Devis'!$I83)</f>
        <v/>
      </c>
      <c r="K83" s="19">
        <f>IF(OR('Devis'!$H83="",'Devis'!$J83=""),"",'Devis'!$H83+'Devis'!$J83)</f>
        <v/>
      </c>
      <c r="L83" s="18">
        <f>IF('Devis'!$K83="","",IF('Devis'!$K83&gt;0,"Chiffré","À compléter"))</f>
        <v/>
      </c>
    </row>
    <row r="84" ht="20" customHeight="1">
      <c r="A84" s="10">
        <f>IF('Devis'!$B84="","",69)</f>
        <v/>
      </c>
      <c r="B84" s="3" t="n"/>
      <c r="C84" s="11" t="n"/>
      <c r="D84" s="12" t="n"/>
      <c r="E84" s="12" t="n"/>
      <c r="F84" s="13" t="n"/>
      <c r="G84" s="14" t="n"/>
      <c r="H84" s="15">
        <f>IF(OR('Devis'!$E84="",'Devis'!$F84=""),"",'Devis'!$E84*'Devis'!$F84*(1-IF('Devis'!$G84="",0,'Devis'!$G84)))</f>
        <v/>
      </c>
      <c r="I84" s="14" t="n"/>
      <c r="J84" s="15">
        <f>IF(OR('Devis'!$H84="",'Devis'!$I84=""),"",'Devis'!$H84*'Devis'!$I84)</f>
        <v/>
      </c>
      <c r="K84" s="15">
        <f>IF(OR('Devis'!$H84="",'Devis'!$J84=""),"",'Devis'!$H84+'Devis'!$J84)</f>
        <v/>
      </c>
      <c r="L84" s="10">
        <f>IF('Devis'!$K84="","",IF('Devis'!$K84&gt;0,"Chiffré","À compléter"))</f>
        <v/>
      </c>
    </row>
    <row r="85" ht="20" customHeight="1">
      <c r="A85" s="18">
        <f>IF('Devis'!$B85="","",70)</f>
        <v/>
      </c>
      <c r="B85" s="3" t="n"/>
      <c r="C85" s="11" t="n"/>
      <c r="D85" s="12" t="n"/>
      <c r="E85" s="12" t="n"/>
      <c r="F85" s="13" t="n"/>
      <c r="G85" s="14" t="n"/>
      <c r="H85" s="19">
        <f>IF(OR('Devis'!$E85="",'Devis'!$F85=""),"",'Devis'!$E85*'Devis'!$F85*(1-IF('Devis'!$G85="",0,'Devis'!$G85)))</f>
        <v/>
      </c>
      <c r="I85" s="14" t="n"/>
      <c r="J85" s="19">
        <f>IF(OR('Devis'!$H85="",'Devis'!$I85=""),"",'Devis'!$H85*'Devis'!$I85)</f>
        <v/>
      </c>
      <c r="K85" s="19">
        <f>IF(OR('Devis'!$H85="",'Devis'!$J85=""),"",'Devis'!$H85+'Devis'!$J85)</f>
        <v/>
      </c>
      <c r="L85" s="18">
        <f>IF('Devis'!$K85="","",IF('Devis'!$K85&gt;0,"Chiffré","À compléter"))</f>
        <v/>
      </c>
    </row>
    <row r="86" ht="20" customHeight="1">
      <c r="A86" s="10">
        <f>IF('Devis'!$B86="","",71)</f>
        <v/>
      </c>
      <c r="B86" s="3" t="n"/>
      <c r="C86" s="11" t="n"/>
      <c r="D86" s="12" t="n"/>
      <c r="E86" s="12" t="n"/>
      <c r="F86" s="13" t="n"/>
      <c r="G86" s="14" t="n"/>
      <c r="H86" s="15">
        <f>IF(OR('Devis'!$E86="",'Devis'!$F86=""),"",'Devis'!$E86*'Devis'!$F86*(1-IF('Devis'!$G86="",0,'Devis'!$G86)))</f>
        <v/>
      </c>
      <c r="I86" s="14" t="n"/>
      <c r="J86" s="15">
        <f>IF(OR('Devis'!$H86="",'Devis'!$I86=""),"",'Devis'!$H86*'Devis'!$I86)</f>
        <v/>
      </c>
      <c r="K86" s="15">
        <f>IF(OR('Devis'!$H86="",'Devis'!$J86=""),"",'Devis'!$H86+'Devis'!$J86)</f>
        <v/>
      </c>
      <c r="L86" s="10">
        <f>IF('Devis'!$K86="","",IF('Devis'!$K86&gt;0,"Chiffré","À compléter"))</f>
        <v/>
      </c>
    </row>
    <row r="87" ht="20" customHeight="1">
      <c r="A87" s="18">
        <f>IF('Devis'!$B87="","",72)</f>
        <v/>
      </c>
      <c r="B87" s="3" t="n"/>
      <c r="C87" s="11" t="n"/>
      <c r="D87" s="12" t="n"/>
      <c r="E87" s="12" t="n"/>
      <c r="F87" s="13" t="n"/>
      <c r="G87" s="14" t="n"/>
      <c r="H87" s="19">
        <f>IF(OR('Devis'!$E87="",'Devis'!$F87=""),"",'Devis'!$E87*'Devis'!$F87*(1-IF('Devis'!$G87="",0,'Devis'!$G87)))</f>
        <v/>
      </c>
      <c r="I87" s="14" t="n"/>
      <c r="J87" s="19">
        <f>IF(OR('Devis'!$H87="",'Devis'!$I87=""),"",'Devis'!$H87*'Devis'!$I87)</f>
        <v/>
      </c>
      <c r="K87" s="19">
        <f>IF(OR('Devis'!$H87="",'Devis'!$J87=""),"",'Devis'!$H87+'Devis'!$J87)</f>
        <v/>
      </c>
      <c r="L87" s="18">
        <f>IF('Devis'!$K87="","",IF('Devis'!$K87&gt;0,"Chiffré","À compléter"))</f>
        <v/>
      </c>
    </row>
    <row r="88" ht="20" customHeight="1">
      <c r="A88" s="10">
        <f>IF('Devis'!$B88="","",73)</f>
        <v/>
      </c>
      <c r="B88" s="3" t="n"/>
      <c r="C88" s="11" t="n"/>
      <c r="D88" s="12" t="n"/>
      <c r="E88" s="12" t="n"/>
      <c r="F88" s="13" t="n"/>
      <c r="G88" s="14" t="n"/>
      <c r="H88" s="15">
        <f>IF(OR('Devis'!$E88="",'Devis'!$F88=""),"",'Devis'!$E88*'Devis'!$F88*(1-IF('Devis'!$G88="",0,'Devis'!$G88)))</f>
        <v/>
      </c>
      <c r="I88" s="14" t="n"/>
      <c r="J88" s="15">
        <f>IF(OR('Devis'!$H88="",'Devis'!$I88=""),"",'Devis'!$H88*'Devis'!$I88)</f>
        <v/>
      </c>
      <c r="K88" s="15">
        <f>IF(OR('Devis'!$H88="",'Devis'!$J88=""),"",'Devis'!$H88+'Devis'!$J88)</f>
        <v/>
      </c>
      <c r="L88" s="10">
        <f>IF('Devis'!$K88="","",IF('Devis'!$K88&gt;0,"Chiffré","À compléter"))</f>
        <v/>
      </c>
    </row>
    <row r="89" ht="20" customHeight="1">
      <c r="A89" s="18">
        <f>IF('Devis'!$B89="","",74)</f>
        <v/>
      </c>
      <c r="B89" s="3" t="n"/>
      <c r="C89" s="11" t="n"/>
      <c r="D89" s="12" t="n"/>
      <c r="E89" s="12" t="n"/>
      <c r="F89" s="13" t="n"/>
      <c r="G89" s="14" t="n"/>
      <c r="H89" s="19">
        <f>IF(OR('Devis'!$E89="",'Devis'!$F89=""),"",'Devis'!$E89*'Devis'!$F89*(1-IF('Devis'!$G89="",0,'Devis'!$G89)))</f>
        <v/>
      </c>
      <c r="I89" s="14" t="n"/>
      <c r="J89" s="19">
        <f>IF(OR('Devis'!$H89="",'Devis'!$I89=""),"",'Devis'!$H89*'Devis'!$I89)</f>
        <v/>
      </c>
      <c r="K89" s="19">
        <f>IF(OR('Devis'!$H89="",'Devis'!$J89=""),"",'Devis'!$H89+'Devis'!$J89)</f>
        <v/>
      </c>
      <c r="L89" s="18">
        <f>IF('Devis'!$K89="","",IF('Devis'!$K89&gt;0,"Chiffré","À compléter"))</f>
        <v/>
      </c>
    </row>
    <row r="90" ht="20" customHeight="1">
      <c r="A90" s="10">
        <f>IF('Devis'!$B90="","",75)</f>
        <v/>
      </c>
      <c r="B90" s="3" t="n"/>
      <c r="C90" s="11" t="n"/>
      <c r="D90" s="12" t="n"/>
      <c r="E90" s="12" t="n"/>
      <c r="F90" s="13" t="n"/>
      <c r="G90" s="14" t="n"/>
      <c r="H90" s="15">
        <f>IF(OR('Devis'!$E90="",'Devis'!$F90=""),"",'Devis'!$E90*'Devis'!$F90*(1-IF('Devis'!$G90="",0,'Devis'!$G90)))</f>
        <v/>
      </c>
      <c r="I90" s="14" t="n"/>
      <c r="J90" s="15">
        <f>IF(OR('Devis'!$H90="",'Devis'!$I90=""),"",'Devis'!$H90*'Devis'!$I90)</f>
        <v/>
      </c>
      <c r="K90" s="15">
        <f>IF(OR('Devis'!$H90="",'Devis'!$J90=""),"",'Devis'!$H90+'Devis'!$J90)</f>
        <v/>
      </c>
      <c r="L90" s="10">
        <f>IF('Devis'!$K90="","",IF('Devis'!$K90&gt;0,"Chiffré","À compléter"))</f>
        <v/>
      </c>
    </row>
    <row r="91" ht="20" customHeight="1">
      <c r="A91" s="18">
        <f>IF('Devis'!$B91="","",76)</f>
        <v/>
      </c>
      <c r="B91" s="3" t="n"/>
      <c r="C91" s="11" t="n"/>
      <c r="D91" s="12" t="n"/>
      <c r="E91" s="12" t="n"/>
      <c r="F91" s="13" t="n"/>
      <c r="G91" s="14" t="n"/>
      <c r="H91" s="19">
        <f>IF(OR('Devis'!$E91="",'Devis'!$F91=""),"",'Devis'!$E91*'Devis'!$F91*(1-IF('Devis'!$G91="",0,'Devis'!$G91)))</f>
        <v/>
      </c>
      <c r="I91" s="14" t="n"/>
      <c r="J91" s="19">
        <f>IF(OR('Devis'!$H91="",'Devis'!$I91=""),"",'Devis'!$H91*'Devis'!$I91)</f>
        <v/>
      </c>
      <c r="K91" s="19">
        <f>IF(OR('Devis'!$H91="",'Devis'!$J91=""),"",'Devis'!$H91+'Devis'!$J91)</f>
        <v/>
      </c>
      <c r="L91" s="18">
        <f>IF('Devis'!$K91="","",IF('Devis'!$K91&gt;0,"Chiffré","À compléter"))</f>
        <v/>
      </c>
    </row>
    <row r="92" ht="20" customHeight="1">
      <c r="A92" s="10">
        <f>IF('Devis'!$B92="","",77)</f>
        <v/>
      </c>
      <c r="B92" s="3" t="n"/>
      <c r="C92" s="11" t="n"/>
      <c r="D92" s="12" t="n"/>
      <c r="E92" s="12" t="n"/>
      <c r="F92" s="13" t="n"/>
      <c r="G92" s="14" t="n"/>
      <c r="H92" s="15">
        <f>IF(OR('Devis'!$E92="",'Devis'!$F92=""),"",'Devis'!$E92*'Devis'!$F92*(1-IF('Devis'!$G92="",0,'Devis'!$G92)))</f>
        <v/>
      </c>
      <c r="I92" s="14" t="n"/>
      <c r="J92" s="15">
        <f>IF(OR('Devis'!$H92="",'Devis'!$I92=""),"",'Devis'!$H92*'Devis'!$I92)</f>
        <v/>
      </c>
      <c r="K92" s="15">
        <f>IF(OR('Devis'!$H92="",'Devis'!$J92=""),"",'Devis'!$H92+'Devis'!$J92)</f>
        <v/>
      </c>
      <c r="L92" s="10">
        <f>IF('Devis'!$K92="","",IF('Devis'!$K92&gt;0,"Chiffré","À compléter"))</f>
        <v/>
      </c>
    </row>
    <row r="93" ht="20" customHeight="1">
      <c r="A93" s="18">
        <f>IF('Devis'!$B93="","",78)</f>
        <v/>
      </c>
      <c r="B93" s="3" t="n"/>
      <c r="C93" s="11" t="n"/>
      <c r="D93" s="12" t="n"/>
      <c r="E93" s="12" t="n"/>
      <c r="F93" s="13" t="n"/>
      <c r="G93" s="14" t="n"/>
      <c r="H93" s="19">
        <f>IF(OR('Devis'!$E93="",'Devis'!$F93=""),"",'Devis'!$E93*'Devis'!$F93*(1-IF('Devis'!$G93="",0,'Devis'!$G93)))</f>
        <v/>
      </c>
      <c r="I93" s="14" t="n"/>
      <c r="J93" s="19">
        <f>IF(OR('Devis'!$H93="",'Devis'!$I93=""),"",'Devis'!$H93*'Devis'!$I93)</f>
        <v/>
      </c>
      <c r="K93" s="19">
        <f>IF(OR('Devis'!$H93="",'Devis'!$J93=""),"",'Devis'!$H93+'Devis'!$J93)</f>
        <v/>
      </c>
      <c r="L93" s="18">
        <f>IF('Devis'!$K93="","",IF('Devis'!$K93&gt;0,"Chiffré","À compléter"))</f>
        <v/>
      </c>
    </row>
    <row r="94" ht="20" customHeight="1">
      <c r="A94" s="10">
        <f>IF('Devis'!$B94="","",79)</f>
        <v/>
      </c>
      <c r="B94" s="3" t="n"/>
      <c r="C94" s="11" t="n"/>
      <c r="D94" s="12" t="n"/>
      <c r="E94" s="12" t="n"/>
      <c r="F94" s="13" t="n"/>
      <c r="G94" s="14" t="n"/>
      <c r="H94" s="15">
        <f>IF(OR('Devis'!$E94="",'Devis'!$F94=""),"",'Devis'!$E94*'Devis'!$F94*(1-IF('Devis'!$G94="",0,'Devis'!$G94)))</f>
        <v/>
      </c>
      <c r="I94" s="14" t="n"/>
      <c r="J94" s="15">
        <f>IF(OR('Devis'!$H94="",'Devis'!$I94=""),"",'Devis'!$H94*'Devis'!$I94)</f>
        <v/>
      </c>
      <c r="K94" s="15">
        <f>IF(OR('Devis'!$H94="",'Devis'!$J94=""),"",'Devis'!$H94+'Devis'!$J94)</f>
        <v/>
      </c>
      <c r="L94" s="10">
        <f>IF('Devis'!$K94="","",IF('Devis'!$K94&gt;0,"Chiffré","À compléter"))</f>
        <v/>
      </c>
    </row>
    <row r="95" ht="20" customHeight="1">
      <c r="A95" s="18">
        <f>IF('Devis'!$B95="","",80)</f>
        <v/>
      </c>
      <c r="B95" s="3" t="n"/>
      <c r="C95" s="11" t="n"/>
      <c r="D95" s="12" t="n"/>
      <c r="E95" s="12" t="n"/>
      <c r="F95" s="13" t="n"/>
      <c r="G95" s="14" t="n"/>
      <c r="H95" s="19">
        <f>IF(OR('Devis'!$E95="",'Devis'!$F95=""),"",'Devis'!$E95*'Devis'!$F95*(1-IF('Devis'!$G95="",0,'Devis'!$G95)))</f>
        <v/>
      </c>
      <c r="I95" s="14" t="n"/>
      <c r="J95" s="19">
        <f>IF(OR('Devis'!$H95="",'Devis'!$I95=""),"",'Devis'!$H95*'Devis'!$I95)</f>
        <v/>
      </c>
      <c r="K95" s="19">
        <f>IF(OR('Devis'!$H95="",'Devis'!$J95=""),"",'Devis'!$H95+'Devis'!$J95)</f>
        <v/>
      </c>
      <c r="L95" s="18">
        <f>IF('Devis'!$K95="","",IF('Devis'!$K95&gt;0,"Chiffré","À compléter"))</f>
        <v/>
      </c>
    </row>
    <row r="96" ht="20" customHeight="1">
      <c r="A96" s="10">
        <f>IF('Devis'!$B96="","",81)</f>
        <v/>
      </c>
      <c r="B96" s="3" t="n"/>
      <c r="C96" s="11" t="n"/>
      <c r="D96" s="12" t="n"/>
      <c r="E96" s="12" t="n"/>
      <c r="F96" s="13" t="n"/>
      <c r="G96" s="14" t="n"/>
      <c r="H96" s="15">
        <f>IF(OR('Devis'!$E96="",'Devis'!$F96=""),"",'Devis'!$E96*'Devis'!$F96*(1-IF('Devis'!$G96="",0,'Devis'!$G96)))</f>
        <v/>
      </c>
      <c r="I96" s="14" t="n"/>
      <c r="J96" s="15">
        <f>IF(OR('Devis'!$H96="",'Devis'!$I96=""),"",'Devis'!$H96*'Devis'!$I96)</f>
        <v/>
      </c>
      <c r="K96" s="15">
        <f>IF(OR('Devis'!$H96="",'Devis'!$J96=""),"",'Devis'!$H96+'Devis'!$J96)</f>
        <v/>
      </c>
      <c r="L96" s="10">
        <f>IF('Devis'!$K96="","",IF('Devis'!$K96&gt;0,"Chiffré","À compléter"))</f>
        <v/>
      </c>
    </row>
    <row r="97" ht="20" customHeight="1">
      <c r="A97" s="18">
        <f>IF('Devis'!$B97="","",82)</f>
        <v/>
      </c>
      <c r="B97" s="3" t="n"/>
      <c r="C97" s="11" t="n"/>
      <c r="D97" s="12" t="n"/>
      <c r="E97" s="12" t="n"/>
      <c r="F97" s="13" t="n"/>
      <c r="G97" s="14" t="n"/>
      <c r="H97" s="19">
        <f>IF(OR('Devis'!$E97="",'Devis'!$F97=""),"",'Devis'!$E97*'Devis'!$F97*(1-IF('Devis'!$G97="",0,'Devis'!$G97)))</f>
        <v/>
      </c>
      <c r="I97" s="14" t="n"/>
      <c r="J97" s="19">
        <f>IF(OR('Devis'!$H97="",'Devis'!$I97=""),"",'Devis'!$H97*'Devis'!$I97)</f>
        <v/>
      </c>
      <c r="K97" s="19">
        <f>IF(OR('Devis'!$H97="",'Devis'!$J97=""),"",'Devis'!$H97+'Devis'!$J97)</f>
        <v/>
      </c>
      <c r="L97" s="18">
        <f>IF('Devis'!$K97="","",IF('Devis'!$K97&gt;0,"Chiffré","À compléter"))</f>
        <v/>
      </c>
    </row>
    <row r="98" ht="20" customHeight="1">
      <c r="A98" s="10">
        <f>IF('Devis'!$B98="","",83)</f>
        <v/>
      </c>
      <c r="B98" s="3" t="n"/>
      <c r="C98" s="11" t="n"/>
      <c r="D98" s="12" t="n"/>
      <c r="E98" s="12" t="n"/>
      <c r="F98" s="13" t="n"/>
      <c r="G98" s="14" t="n"/>
      <c r="H98" s="15">
        <f>IF(OR('Devis'!$E98="",'Devis'!$F98=""),"",'Devis'!$E98*'Devis'!$F98*(1-IF('Devis'!$G98="",0,'Devis'!$G98)))</f>
        <v/>
      </c>
      <c r="I98" s="14" t="n"/>
      <c r="J98" s="15">
        <f>IF(OR('Devis'!$H98="",'Devis'!$I98=""),"",'Devis'!$H98*'Devis'!$I98)</f>
        <v/>
      </c>
      <c r="K98" s="15">
        <f>IF(OR('Devis'!$H98="",'Devis'!$J98=""),"",'Devis'!$H98+'Devis'!$J98)</f>
        <v/>
      </c>
      <c r="L98" s="10">
        <f>IF('Devis'!$K98="","",IF('Devis'!$K98&gt;0,"Chiffré","À compléter"))</f>
        <v/>
      </c>
    </row>
    <row r="99" ht="20" customHeight="1">
      <c r="A99" s="18">
        <f>IF('Devis'!$B99="","",84)</f>
        <v/>
      </c>
      <c r="B99" s="3" t="n"/>
      <c r="C99" s="11" t="n"/>
      <c r="D99" s="12" t="n"/>
      <c r="E99" s="12" t="n"/>
      <c r="F99" s="13" t="n"/>
      <c r="G99" s="14" t="n"/>
      <c r="H99" s="19">
        <f>IF(OR('Devis'!$E99="",'Devis'!$F99=""),"",'Devis'!$E99*'Devis'!$F99*(1-IF('Devis'!$G99="",0,'Devis'!$G99)))</f>
        <v/>
      </c>
      <c r="I99" s="14" t="n"/>
      <c r="J99" s="19">
        <f>IF(OR('Devis'!$H99="",'Devis'!$I99=""),"",'Devis'!$H99*'Devis'!$I99)</f>
        <v/>
      </c>
      <c r="K99" s="19">
        <f>IF(OR('Devis'!$H99="",'Devis'!$J99=""),"",'Devis'!$H99+'Devis'!$J99)</f>
        <v/>
      </c>
      <c r="L99" s="18">
        <f>IF('Devis'!$K99="","",IF('Devis'!$K99&gt;0,"Chiffré","À compléter"))</f>
        <v/>
      </c>
    </row>
    <row r="100" ht="20" customHeight="1">
      <c r="A100" s="10">
        <f>IF('Devis'!$B100="","",85)</f>
        <v/>
      </c>
      <c r="B100" s="3" t="n"/>
      <c r="C100" s="11" t="n"/>
      <c r="D100" s="12" t="n"/>
      <c r="E100" s="12" t="n"/>
      <c r="F100" s="13" t="n"/>
      <c r="G100" s="14" t="n"/>
      <c r="H100" s="15">
        <f>IF(OR('Devis'!$E100="",'Devis'!$F100=""),"",'Devis'!$E100*'Devis'!$F100*(1-IF('Devis'!$G100="",0,'Devis'!$G100)))</f>
        <v/>
      </c>
      <c r="I100" s="14" t="n"/>
      <c r="J100" s="15">
        <f>IF(OR('Devis'!$H100="",'Devis'!$I100=""),"",'Devis'!$H100*'Devis'!$I100)</f>
        <v/>
      </c>
      <c r="K100" s="15">
        <f>IF(OR('Devis'!$H100="",'Devis'!$J100=""),"",'Devis'!$H100+'Devis'!$J100)</f>
        <v/>
      </c>
      <c r="L100" s="10">
        <f>IF('Devis'!$K100="","",IF('Devis'!$K100&gt;0,"Chiffré","À compléter"))</f>
        <v/>
      </c>
    </row>
    <row r="101" ht="20" customHeight="1">
      <c r="A101" s="18">
        <f>IF('Devis'!$B101="","",86)</f>
        <v/>
      </c>
      <c r="B101" s="3" t="n"/>
      <c r="C101" s="11" t="n"/>
      <c r="D101" s="12" t="n"/>
      <c r="E101" s="12" t="n"/>
      <c r="F101" s="13" t="n"/>
      <c r="G101" s="14" t="n"/>
      <c r="H101" s="19">
        <f>IF(OR('Devis'!$E101="",'Devis'!$F101=""),"",'Devis'!$E101*'Devis'!$F101*(1-IF('Devis'!$G101="",0,'Devis'!$G101)))</f>
        <v/>
      </c>
      <c r="I101" s="14" t="n"/>
      <c r="J101" s="19">
        <f>IF(OR('Devis'!$H101="",'Devis'!$I101=""),"",'Devis'!$H101*'Devis'!$I101)</f>
        <v/>
      </c>
      <c r="K101" s="19">
        <f>IF(OR('Devis'!$H101="",'Devis'!$J101=""),"",'Devis'!$H101+'Devis'!$J101)</f>
        <v/>
      </c>
      <c r="L101" s="18">
        <f>IF('Devis'!$K101="","",IF('Devis'!$K101&gt;0,"Chiffré","À compléter"))</f>
        <v/>
      </c>
    </row>
    <row r="102" ht="20" customHeight="1">
      <c r="A102" s="10">
        <f>IF('Devis'!$B102="","",87)</f>
        <v/>
      </c>
      <c r="B102" s="3" t="n"/>
      <c r="C102" s="11" t="n"/>
      <c r="D102" s="12" t="n"/>
      <c r="E102" s="12" t="n"/>
      <c r="F102" s="13" t="n"/>
      <c r="G102" s="14" t="n"/>
      <c r="H102" s="15">
        <f>IF(OR('Devis'!$E102="",'Devis'!$F102=""),"",'Devis'!$E102*'Devis'!$F102*(1-IF('Devis'!$G102="",0,'Devis'!$G102)))</f>
        <v/>
      </c>
      <c r="I102" s="14" t="n"/>
      <c r="J102" s="15">
        <f>IF(OR('Devis'!$H102="",'Devis'!$I102=""),"",'Devis'!$H102*'Devis'!$I102)</f>
        <v/>
      </c>
      <c r="K102" s="15">
        <f>IF(OR('Devis'!$H102="",'Devis'!$J102=""),"",'Devis'!$H102+'Devis'!$J102)</f>
        <v/>
      </c>
      <c r="L102" s="10">
        <f>IF('Devis'!$K102="","",IF('Devis'!$K102&gt;0,"Chiffré","À compléter"))</f>
        <v/>
      </c>
    </row>
    <row r="103" ht="20" customHeight="1">
      <c r="A103" s="18">
        <f>IF('Devis'!$B103="","",88)</f>
        <v/>
      </c>
      <c r="B103" s="3" t="n"/>
      <c r="C103" s="11" t="n"/>
      <c r="D103" s="12" t="n"/>
      <c r="E103" s="12" t="n"/>
      <c r="F103" s="13" t="n"/>
      <c r="G103" s="14" t="n"/>
      <c r="H103" s="19">
        <f>IF(OR('Devis'!$E103="",'Devis'!$F103=""),"",'Devis'!$E103*'Devis'!$F103*(1-IF('Devis'!$G103="",0,'Devis'!$G103)))</f>
        <v/>
      </c>
      <c r="I103" s="14" t="n"/>
      <c r="J103" s="19">
        <f>IF(OR('Devis'!$H103="",'Devis'!$I103=""),"",'Devis'!$H103*'Devis'!$I103)</f>
        <v/>
      </c>
      <c r="K103" s="19">
        <f>IF(OR('Devis'!$H103="",'Devis'!$J103=""),"",'Devis'!$H103+'Devis'!$J103)</f>
        <v/>
      </c>
      <c r="L103" s="18">
        <f>IF('Devis'!$K103="","",IF('Devis'!$K103&gt;0,"Chiffré","À compléter"))</f>
        <v/>
      </c>
    </row>
    <row r="104" ht="20" customHeight="1">
      <c r="A104" s="10">
        <f>IF('Devis'!$B104="","",89)</f>
        <v/>
      </c>
      <c r="B104" s="3" t="n"/>
      <c r="C104" s="11" t="n"/>
      <c r="D104" s="12" t="n"/>
      <c r="E104" s="12" t="n"/>
      <c r="F104" s="13" t="n"/>
      <c r="G104" s="14" t="n"/>
      <c r="H104" s="15">
        <f>IF(OR('Devis'!$E104="",'Devis'!$F104=""),"",'Devis'!$E104*'Devis'!$F104*(1-IF('Devis'!$G104="",0,'Devis'!$G104)))</f>
        <v/>
      </c>
      <c r="I104" s="14" t="n"/>
      <c r="J104" s="15">
        <f>IF(OR('Devis'!$H104="",'Devis'!$I104=""),"",'Devis'!$H104*'Devis'!$I104)</f>
        <v/>
      </c>
      <c r="K104" s="15">
        <f>IF(OR('Devis'!$H104="",'Devis'!$J104=""),"",'Devis'!$H104+'Devis'!$J104)</f>
        <v/>
      </c>
      <c r="L104" s="10">
        <f>IF('Devis'!$K104="","",IF('Devis'!$K104&gt;0,"Chiffré","À compléter"))</f>
        <v/>
      </c>
    </row>
    <row r="105" ht="20" customHeight="1">
      <c r="A105" s="18">
        <f>IF('Devis'!$B105="","",90)</f>
        <v/>
      </c>
      <c r="B105" s="3" t="n"/>
      <c r="C105" s="11" t="n"/>
      <c r="D105" s="12" t="n"/>
      <c r="E105" s="12" t="n"/>
      <c r="F105" s="13" t="n"/>
      <c r="G105" s="14" t="n"/>
      <c r="H105" s="19">
        <f>IF(OR('Devis'!$E105="",'Devis'!$F105=""),"",'Devis'!$E105*'Devis'!$F105*(1-IF('Devis'!$G105="",0,'Devis'!$G105)))</f>
        <v/>
      </c>
      <c r="I105" s="14" t="n"/>
      <c r="J105" s="19">
        <f>IF(OR('Devis'!$H105="",'Devis'!$I105=""),"",'Devis'!$H105*'Devis'!$I105)</f>
        <v/>
      </c>
      <c r="K105" s="19">
        <f>IF(OR('Devis'!$H105="",'Devis'!$J105=""),"",'Devis'!$H105+'Devis'!$J105)</f>
        <v/>
      </c>
      <c r="L105" s="18">
        <f>IF('Devis'!$K105="","",IF('Devis'!$K105&gt;0,"Chiffré","À compléter"))</f>
        <v/>
      </c>
    </row>
    <row r="106" ht="20" customHeight="1">
      <c r="A106" s="10">
        <f>IF('Devis'!$B106="","",91)</f>
        <v/>
      </c>
      <c r="B106" s="3" t="n"/>
      <c r="C106" s="11" t="n"/>
      <c r="D106" s="12" t="n"/>
      <c r="E106" s="12" t="n"/>
      <c r="F106" s="13" t="n"/>
      <c r="G106" s="14" t="n"/>
      <c r="H106" s="15">
        <f>IF(OR('Devis'!$E106="",'Devis'!$F106=""),"",'Devis'!$E106*'Devis'!$F106*(1-IF('Devis'!$G106="",0,'Devis'!$G106)))</f>
        <v/>
      </c>
      <c r="I106" s="14" t="n"/>
      <c r="J106" s="15">
        <f>IF(OR('Devis'!$H106="",'Devis'!$I106=""),"",'Devis'!$H106*'Devis'!$I106)</f>
        <v/>
      </c>
      <c r="K106" s="15">
        <f>IF(OR('Devis'!$H106="",'Devis'!$J106=""),"",'Devis'!$H106+'Devis'!$J106)</f>
        <v/>
      </c>
      <c r="L106" s="10">
        <f>IF('Devis'!$K106="","",IF('Devis'!$K106&gt;0,"Chiffré","À compléter"))</f>
        <v/>
      </c>
    </row>
    <row r="107" ht="20" customHeight="1">
      <c r="A107" s="18">
        <f>IF('Devis'!$B107="","",92)</f>
        <v/>
      </c>
      <c r="B107" s="3" t="n"/>
      <c r="C107" s="11" t="n"/>
      <c r="D107" s="12" t="n"/>
      <c r="E107" s="12" t="n"/>
      <c r="F107" s="13" t="n"/>
      <c r="G107" s="14" t="n"/>
      <c r="H107" s="19">
        <f>IF(OR('Devis'!$E107="",'Devis'!$F107=""),"",'Devis'!$E107*'Devis'!$F107*(1-IF('Devis'!$G107="",0,'Devis'!$G107)))</f>
        <v/>
      </c>
      <c r="I107" s="14" t="n"/>
      <c r="J107" s="19">
        <f>IF(OR('Devis'!$H107="",'Devis'!$I107=""),"",'Devis'!$H107*'Devis'!$I107)</f>
        <v/>
      </c>
      <c r="K107" s="19">
        <f>IF(OR('Devis'!$H107="",'Devis'!$J107=""),"",'Devis'!$H107+'Devis'!$J107)</f>
        <v/>
      </c>
      <c r="L107" s="18">
        <f>IF('Devis'!$K107="","",IF('Devis'!$K107&gt;0,"Chiffré","À compléter"))</f>
        <v/>
      </c>
    </row>
    <row r="108" ht="20" customHeight="1">
      <c r="A108" s="10">
        <f>IF('Devis'!$B108="","",93)</f>
        <v/>
      </c>
      <c r="B108" s="3" t="n"/>
      <c r="C108" s="11" t="n"/>
      <c r="D108" s="12" t="n"/>
      <c r="E108" s="12" t="n"/>
      <c r="F108" s="13" t="n"/>
      <c r="G108" s="14" t="n"/>
      <c r="H108" s="15">
        <f>IF(OR('Devis'!$E108="",'Devis'!$F108=""),"",'Devis'!$E108*'Devis'!$F108*(1-IF('Devis'!$G108="",0,'Devis'!$G108)))</f>
        <v/>
      </c>
      <c r="I108" s="14" t="n"/>
      <c r="J108" s="15">
        <f>IF(OR('Devis'!$H108="",'Devis'!$I108=""),"",'Devis'!$H108*'Devis'!$I108)</f>
        <v/>
      </c>
      <c r="K108" s="15">
        <f>IF(OR('Devis'!$H108="",'Devis'!$J108=""),"",'Devis'!$H108+'Devis'!$J108)</f>
        <v/>
      </c>
      <c r="L108" s="10">
        <f>IF('Devis'!$K108="","",IF('Devis'!$K108&gt;0,"Chiffré","À compléter"))</f>
        <v/>
      </c>
    </row>
    <row r="109" ht="20" customHeight="1">
      <c r="A109" s="18">
        <f>IF('Devis'!$B109="","",94)</f>
        <v/>
      </c>
      <c r="B109" s="3" t="n"/>
      <c r="C109" s="11" t="n"/>
      <c r="D109" s="12" t="n"/>
      <c r="E109" s="12" t="n"/>
      <c r="F109" s="13" t="n"/>
      <c r="G109" s="14" t="n"/>
      <c r="H109" s="19">
        <f>IF(OR('Devis'!$E109="",'Devis'!$F109=""),"",'Devis'!$E109*'Devis'!$F109*(1-IF('Devis'!$G109="",0,'Devis'!$G109)))</f>
        <v/>
      </c>
      <c r="I109" s="14" t="n"/>
      <c r="J109" s="19">
        <f>IF(OR('Devis'!$H109="",'Devis'!$I109=""),"",'Devis'!$H109*'Devis'!$I109)</f>
        <v/>
      </c>
      <c r="K109" s="19">
        <f>IF(OR('Devis'!$H109="",'Devis'!$J109=""),"",'Devis'!$H109+'Devis'!$J109)</f>
        <v/>
      </c>
      <c r="L109" s="18">
        <f>IF('Devis'!$K109="","",IF('Devis'!$K109&gt;0,"Chiffré","À compléter"))</f>
        <v/>
      </c>
    </row>
    <row r="110" ht="20" customHeight="1">
      <c r="A110" s="10">
        <f>IF('Devis'!$B110="","",95)</f>
        <v/>
      </c>
      <c r="B110" s="3" t="n"/>
      <c r="C110" s="11" t="n"/>
      <c r="D110" s="12" t="n"/>
      <c r="E110" s="12" t="n"/>
      <c r="F110" s="13" t="n"/>
      <c r="G110" s="14" t="n"/>
      <c r="H110" s="15">
        <f>IF(OR('Devis'!$E110="",'Devis'!$F110=""),"",'Devis'!$E110*'Devis'!$F110*(1-IF('Devis'!$G110="",0,'Devis'!$G110)))</f>
        <v/>
      </c>
      <c r="I110" s="14" t="n"/>
      <c r="J110" s="15">
        <f>IF(OR('Devis'!$H110="",'Devis'!$I110=""),"",'Devis'!$H110*'Devis'!$I110)</f>
        <v/>
      </c>
      <c r="K110" s="15">
        <f>IF(OR('Devis'!$H110="",'Devis'!$J110=""),"",'Devis'!$H110+'Devis'!$J110)</f>
        <v/>
      </c>
      <c r="L110" s="10">
        <f>IF('Devis'!$K110="","",IF('Devis'!$K110&gt;0,"Chiffré","À compléter"))</f>
        <v/>
      </c>
    </row>
    <row r="111" ht="20" customHeight="1">
      <c r="A111" s="18">
        <f>IF('Devis'!$B111="","",96)</f>
        <v/>
      </c>
      <c r="B111" s="3" t="n"/>
      <c r="C111" s="11" t="n"/>
      <c r="D111" s="12" t="n"/>
      <c r="E111" s="12" t="n"/>
      <c r="F111" s="13" t="n"/>
      <c r="G111" s="14" t="n"/>
      <c r="H111" s="19">
        <f>IF(OR('Devis'!$E111="",'Devis'!$F111=""),"",'Devis'!$E111*'Devis'!$F111*(1-IF('Devis'!$G111="",0,'Devis'!$G111)))</f>
        <v/>
      </c>
      <c r="I111" s="14" t="n"/>
      <c r="J111" s="19">
        <f>IF(OR('Devis'!$H111="",'Devis'!$I111=""),"",'Devis'!$H111*'Devis'!$I111)</f>
        <v/>
      </c>
      <c r="K111" s="19">
        <f>IF(OR('Devis'!$H111="",'Devis'!$J111=""),"",'Devis'!$H111+'Devis'!$J111)</f>
        <v/>
      </c>
      <c r="L111" s="18">
        <f>IF('Devis'!$K111="","",IF('Devis'!$K111&gt;0,"Chiffré","À compléter"))</f>
        <v/>
      </c>
    </row>
    <row r="112" ht="20" customHeight="1">
      <c r="A112" s="10">
        <f>IF('Devis'!$B112="","",97)</f>
        <v/>
      </c>
      <c r="B112" s="3" t="n"/>
      <c r="C112" s="11" t="n"/>
      <c r="D112" s="12" t="n"/>
      <c r="E112" s="12" t="n"/>
      <c r="F112" s="13" t="n"/>
      <c r="G112" s="14" t="n"/>
      <c r="H112" s="15">
        <f>IF(OR('Devis'!$E112="",'Devis'!$F112=""),"",'Devis'!$E112*'Devis'!$F112*(1-IF('Devis'!$G112="",0,'Devis'!$G112)))</f>
        <v/>
      </c>
      <c r="I112" s="14" t="n"/>
      <c r="J112" s="15">
        <f>IF(OR('Devis'!$H112="",'Devis'!$I112=""),"",'Devis'!$H112*'Devis'!$I112)</f>
        <v/>
      </c>
      <c r="K112" s="15">
        <f>IF(OR('Devis'!$H112="",'Devis'!$J112=""),"",'Devis'!$H112+'Devis'!$J112)</f>
        <v/>
      </c>
      <c r="L112" s="10">
        <f>IF('Devis'!$K112="","",IF('Devis'!$K112&gt;0,"Chiffré","À compléter"))</f>
        <v/>
      </c>
    </row>
    <row r="113" ht="20" customHeight="1">
      <c r="A113" s="18">
        <f>IF('Devis'!$B113="","",98)</f>
        <v/>
      </c>
      <c r="B113" s="3" t="n"/>
      <c r="C113" s="11" t="n"/>
      <c r="D113" s="12" t="n"/>
      <c r="E113" s="12" t="n"/>
      <c r="F113" s="13" t="n"/>
      <c r="G113" s="14" t="n"/>
      <c r="H113" s="19">
        <f>IF(OR('Devis'!$E113="",'Devis'!$F113=""),"",'Devis'!$E113*'Devis'!$F113*(1-IF('Devis'!$G113="",0,'Devis'!$G113)))</f>
        <v/>
      </c>
      <c r="I113" s="14" t="n"/>
      <c r="J113" s="19">
        <f>IF(OR('Devis'!$H113="",'Devis'!$I113=""),"",'Devis'!$H113*'Devis'!$I113)</f>
        <v/>
      </c>
      <c r="K113" s="19">
        <f>IF(OR('Devis'!$H113="",'Devis'!$J113=""),"",'Devis'!$H113+'Devis'!$J113)</f>
        <v/>
      </c>
      <c r="L113" s="18">
        <f>IF('Devis'!$K113="","",IF('Devis'!$K113&gt;0,"Chiffré","À compléter"))</f>
        <v/>
      </c>
    </row>
    <row r="114" ht="20" customHeight="1">
      <c r="A114" s="10">
        <f>IF('Devis'!$B114="","",99)</f>
        <v/>
      </c>
      <c r="B114" s="3" t="n"/>
      <c r="C114" s="11" t="n"/>
      <c r="D114" s="12" t="n"/>
      <c r="E114" s="12" t="n"/>
      <c r="F114" s="13" t="n"/>
      <c r="G114" s="14" t="n"/>
      <c r="H114" s="15">
        <f>IF(OR('Devis'!$E114="",'Devis'!$F114=""),"",'Devis'!$E114*'Devis'!$F114*(1-IF('Devis'!$G114="",0,'Devis'!$G114)))</f>
        <v/>
      </c>
      <c r="I114" s="14" t="n"/>
      <c r="J114" s="15">
        <f>IF(OR('Devis'!$H114="",'Devis'!$I114=""),"",'Devis'!$H114*'Devis'!$I114)</f>
        <v/>
      </c>
      <c r="K114" s="15">
        <f>IF(OR('Devis'!$H114="",'Devis'!$J114=""),"",'Devis'!$H114+'Devis'!$J114)</f>
        <v/>
      </c>
      <c r="L114" s="10">
        <f>IF('Devis'!$K114="","",IF('Devis'!$K114&gt;0,"Chiffré","À compléter"))</f>
        <v/>
      </c>
    </row>
    <row r="115" ht="20" customHeight="1">
      <c r="A115" s="18">
        <f>IF('Devis'!$B115="","",100)</f>
        <v/>
      </c>
      <c r="B115" s="3" t="n"/>
      <c r="C115" s="11" t="n"/>
      <c r="D115" s="12" t="n"/>
      <c r="E115" s="12" t="n"/>
      <c r="F115" s="13" t="n"/>
      <c r="G115" s="14" t="n"/>
      <c r="H115" s="19">
        <f>IF(OR('Devis'!$E115="",'Devis'!$F115=""),"",'Devis'!$E115*'Devis'!$F115*(1-IF('Devis'!$G115="",0,'Devis'!$G115)))</f>
        <v/>
      </c>
      <c r="I115" s="14" t="n"/>
      <c r="J115" s="19">
        <f>IF(OR('Devis'!$H115="",'Devis'!$I115=""),"",'Devis'!$H115*'Devis'!$I115)</f>
        <v/>
      </c>
      <c r="K115" s="19">
        <f>IF(OR('Devis'!$H115="",'Devis'!$J115=""),"",'Devis'!$H115+'Devis'!$J115)</f>
        <v/>
      </c>
      <c r="L115" s="18">
        <f>IF('Devis'!$K115="","",IF('Devis'!$K115&gt;0,"Chiffré","À compléter"))</f>
        <v/>
      </c>
    </row>
    <row r="117">
      <c r="A117" s="22" t="inlineStr">
        <is>
          <t>TOTAL</t>
        </is>
      </c>
      <c r="B117" s="22" t="n"/>
      <c r="C117" s="22" t="n"/>
      <c r="D117" s="22" t="n"/>
      <c r="E117" s="22" t="n"/>
      <c r="F117" s="22" t="n"/>
      <c r="G117" s="23">
        <f>IFERROR(AVERAGE('Devis'!$G$16:$G$115),0)</f>
        <v/>
      </c>
      <c r="H117" s="7">
        <f>SUM('Devis'!$H$16:$H$115)</f>
        <v/>
      </c>
      <c r="I117" s="22" t="n"/>
      <c r="J117" s="7">
        <f>SUM('Devis'!$J$16:$J$115)</f>
        <v/>
      </c>
      <c r="K117" s="7">
        <f>SUM('Devis'!$K$16:$K$115)</f>
        <v/>
      </c>
      <c r="L117" s="22">
        <f>COUNTIF('Devis'!$L$16:$L$115,"Chiffré")</f>
        <v/>
      </c>
    </row>
    <row r="118">
      <c r="A118" s="9" t="inlineStr">
        <is>
          <t>Alerte budget</t>
        </is>
      </c>
      <c r="B118" s="24">
        <f>IF('Devis'!$B$11="","",IF('Devis'!$K$117&lt;='Devis'!$B$11,"Dans le budget","Dépassement"))</f>
        <v/>
      </c>
      <c r="D118" s="9" t="inlineStr">
        <is>
          <t>Lots chiffrés</t>
        </is>
      </c>
      <c r="E118" s="24">
        <f>COUNTIF('Devis'!$L$16:$L$115,"Chiffré")</f>
        <v/>
      </c>
    </row>
  </sheetData>
  <autoFilter ref="A15:L115"/>
  <mergeCells count="1">
    <mergeCell ref="A1:L1"/>
  </mergeCells>
  <conditionalFormatting sqref="L16:L115">
    <cfRule type="expression" priority="1" dxfId="0">
      <formula>L16="Chiffré"</formula>
    </cfRule>
    <cfRule type="expression" priority="2" dxfId="1">
      <formula>L16="À compléter"</formula>
    </cfRule>
  </conditionalFormatting>
  <conditionalFormatting sqref="B118">
    <cfRule type="expression" priority="3" dxfId="1">
      <formula>B118="Dépassement"</formula>
    </cfRule>
    <cfRule type="expression" priority="4" dxfId="0">
      <formula>B118="Dans le budget"</formula>
    </cfRule>
  </conditionalFormatting>
  <dataValidations count="5">
    <dataValidation sqref="D16:D115" showErrorMessage="1" showInputMessage="1" allowBlank="1" errorTitle="Unité non valide" error="Choisissez une unité dans la liste." type="list">
      <formula1>"forfait,m²,ml,unité,heure"</formula1>
    </dataValidation>
    <dataValidation sqref="E16:E115" showErrorMessage="1" showInputMessage="1" allowBlank="1" errorTitle="Quantité non valide" error="Saisissez une quantité positive ou nulle." type="decimal" operator="greaterThanOrEqual">
      <formula1>0</formula1>
    </dataValidation>
    <dataValidation sqref="F16:F115" showErrorMessage="1" showInputMessage="1" allowBlank="1" errorTitle="Prix non valide" error="Saisissez un prix positif ou nul." type="decimal" operator="greaterThanOrEqual">
      <formula1>0</formula1>
    </dataValidation>
    <dataValidation sqref="G16:G115" showErrorMessage="1" showInputMessage="1" allowBlank="1" errorTitle="Remise non valide" error="Saisissez une remise comprise entre 0 % et 100 %." type="decimal" operator="between">
      <formula1>0</formula1>
      <formula2>1</formula2>
    </dataValidation>
    <dataValidation sqref="I16:I115" showErrorMessage="1" showInputMessage="1" allowBlank="1" errorTitle="TVA non valide" error="Saisissez un taux de TVA compris entre 0 % et 100 %.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9" customWidth="1" min="2" max="2"/>
    <col width="19" customWidth="1" min="3" max="3"/>
    <col width="19" customWidth="1" min="4" max="4"/>
    <col width="18" customWidth="1" min="5" max="5"/>
    <col width="3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28" customHeight="1">
      <c r="A1" s="1" t="inlineStr">
        <is>
          <t>SYNTHÈSE DU DEVIS DE RÉNOVATION</t>
        </is>
      </c>
    </row>
    <row r="3">
      <c r="A3" s="8" t="inlineStr">
        <is>
          <t>Lot</t>
        </is>
      </c>
      <c r="B3" s="8" t="inlineStr">
        <is>
          <t>Total HT (€)</t>
        </is>
      </c>
      <c r="C3" s="8" t="inlineStr">
        <is>
          <t>Part du devis (%)</t>
        </is>
      </c>
      <c r="D3" s="8" t="inlineStr">
        <is>
          <t>Total TTC (€)</t>
        </is>
      </c>
      <c r="E3" s="8" t="inlineStr">
        <is>
          <t>Nombre de lignes</t>
        </is>
      </c>
    </row>
    <row r="4">
      <c r="A4" s="25" t="inlineStr">
        <is>
          <t>Préparation</t>
        </is>
      </c>
      <c r="B4" s="26">
        <f>IF('Synthèse'!$A4="","",SUMIF('Devis'!$B$16:$B$115,'Synthèse'!$A4,'Devis'!$H$16:$H$115))</f>
        <v/>
      </c>
      <c r="C4" s="27">
        <f>IF('Synthèse'!$A4="","",IFERROR('Synthèse'!$B4/'Synthèse'!$B$14,0))</f>
        <v/>
      </c>
      <c r="D4" s="26">
        <f>IF('Synthèse'!$A4="","",SUMIF('Devis'!$B$16:$B$115,'Synthèse'!$A4,'Devis'!$K$16:$K$115))</f>
        <v/>
      </c>
      <c r="E4" s="10">
        <f>IF('Synthèse'!$A4="","",COUNTIF('Devis'!$B$16:$B$115,'Synthèse'!$A4))</f>
        <v/>
      </c>
    </row>
    <row r="5">
      <c r="A5" s="28" t="inlineStr">
        <is>
          <t>Dépose</t>
        </is>
      </c>
      <c r="B5" s="29">
        <f>IF('Synthèse'!$A5="","",SUMIF('Devis'!$B$16:$B$115,'Synthèse'!$A5,'Devis'!$H$16:$H$115))</f>
        <v/>
      </c>
      <c r="C5" s="30">
        <f>IF('Synthèse'!$A5="","",IFERROR('Synthèse'!$B5/'Synthèse'!$B$14,0))</f>
        <v/>
      </c>
      <c r="D5" s="29">
        <f>IF('Synthèse'!$A5="","",SUMIF('Devis'!$B$16:$B$115,'Synthèse'!$A5,'Devis'!$K$16:$K$115))</f>
        <v/>
      </c>
      <c r="E5" s="18">
        <f>IF('Synthèse'!$A5="","",COUNTIF('Devis'!$B$16:$B$115,'Synthèse'!$A5))</f>
        <v/>
      </c>
    </row>
    <row r="6">
      <c r="A6" s="25" t="inlineStr">
        <is>
          <t>Plomberie</t>
        </is>
      </c>
      <c r="B6" s="26">
        <f>IF('Synthèse'!$A6="","",SUMIF('Devis'!$B$16:$B$115,'Synthèse'!$A6,'Devis'!$H$16:$H$115))</f>
        <v/>
      </c>
      <c r="C6" s="27">
        <f>IF('Synthèse'!$A6="","",IFERROR('Synthèse'!$B6/'Synthèse'!$B$14,0))</f>
        <v/>
      </c>
      <c r="D6" s="26">
        <f>IF('Synthèse'!$A6="","",SUMIF('Devis'!$B$16:$B$115,'Synthèse'!$A6,'Devis'!$K$16:$K$115))</f>
        <v/>
      </c>
      <c r="E6" s="10">
        <f>IF('Synthèse'!$A6="","",COUNTIF('Devis'!$B$16:$B$115,'Synthèse'!$A6))</f>
        <v/>
      </c>
    </row>
    <row r="7">
      <c r="A7" s="28" t="inlineStr">
        <is>
          <t>Électricité</t>
        </is>
      </c>
      <c r="B7" s="29">
        <f>IF('Synthèse'!$A7="","",SUMIF('Devis'!$B$16:$B$115,'Synthèse'!$A7,'Devis'!$H$16:$H$115))</f>
        <v/>
      </c>
      <c r="C7" s="30">
        <f>IF('Synthèse'!$A7="","",IFERROR('Synthèse'!$B7/'Synthèse'!$B$14,0))</f>
        <v/>
      </c>
      <c r="D7" s="29">
        <f>IF('Synthèse'!$A7="","",SUMIF('Devis'!$B$16:$B$115,'Synthèse'!$A7,'Devis'!$K$16:$K$115))</f>
        <v/>
      </c>
      <c r="E7" s="18">
        <f>IF('Synthèse'!$A7="","",COUNTIF('Devis'!$B$16:$B$115,'Synthèse'!$A7))</f>
        <v/>
      </c>
    </row>
    <row r="8">
      <c r="A8" s="25" t="inlineStr">
        <is>
          <t>Maçonnerie</t>
        </is>
      </c>
      <c r="B8" s="26">
        <f>IF('Synthèse'!$A8="","",SUMIF('Devis'!$B$16:$B$115,'Synthèse'!$A8,'Devis'!$H$16:$H$115))</f>
        <v/>
      </c>
      <c r="C8" s="27">
        <f>IF('Synthèse'!$A8="","",IFERROR('Synthèse'!$B8/'Synthèse'!$B$14,0))</f>
        <v/>
      </c>
      <c r="D8" s="26">
        <f>IF('Synthèse'!$A8="","",SUMIF('Devis'!$B$16:$B$115,'Synthèse'!$A8,'Devis'!$K$16:$K$115))</f>
        <v/>
      </c>
      <c r="E8" s="10">
        <f>IF('Synthèse'!$A8="","",COUNTIF('Devis'!$B$16:$B$115,'Synthèse'!$A8))</f>
        <v/>
      </c>
    </row>
    <row r="9">
      <c r="A9" s="28" t="inlineStr">
        <is>
          <t>Peinture</t>
        </is>
      </c>
      <c r="B9" s="29">
        <f>IF('Synthèse'!$A9="","",SUMIF('Devis'!$B$16:$B$115,'Synthèse'!$A9,'Devis'!$H$16:$H$115))</f>
        <v/>
      </c>
      <c r="C9" s="30">
        <f>IF('Synthèse'!$A9="","",IFERROR('Synthèse'!$B9/'Synthèse'!$B$14,0))</f>
        <v/>
      </c>
      <c r="D9" s="29">
        <f>IF('Synthèse'!$A9="","",SUMIF('Devis'!$B$16:$B$115,'Synthèse'!$A9,'Devis'!$K$16:$K$115))</f>
        <v/>
      </c>
      <c r="E9" s="18">
        <f>IF('Synthèse'!$A9="","",COUNTIF('Devis'!$B$16:$B$115,'Synthèse'!$A9))</f>
        <v/>
      </c>
    </row>
    <row r="10">
      <c r="A10" s="25" t="inlineStr">
        <is>
          <t>Sols</t>
        </is>
      </c>
      <c r="B10" s="26">
        <f>IF('Synthèse'!$A10="","",SUMIF('Devis'!$B$16:$B$115,'Synthèse'!$A10,'Devis'!$H$16:$H$115))</f>
        <v/>
      </c>
      <c r="C10" s="27">
        <f>IF('Synthèse'!$A10="","",IFERROR('Synthèse'!$B10/'Synthèse'!$B$14,0))</f>
        <v/>
      </c>
      <c r="D10" s="26">
        <f>IF('Synthèse'!$A10="","",SUMIF('Devis'!$B$16:$B$115,'Synthèse'!$A10,'Devis'!$K$16:$K$115))</f>
        <v/>
      </c>
      <c r="E10" s="10">
        <f>IF('Synthèse'!$A10="","",COUNTIF('Devis'!$B$16:$B$115,'Synthèse'!$A10))</f>
        <v/>
      </c>
    </row>
    <row r="11">
      <c r="A11" s="28" t="inlineStr">
        <is>
          <t>Cuisine</t>
        </is>
      </c>
      <c r="B11" s="29">
        <f>IF('Synthèse'!$A11="","",SUMIF('Devis'!$B$16:$B$115,'Synthèse'!$A11,'Devis'!$H$16:$H$115))</f>
        <v/>
      </c>
      <c r="C11" s="30">
        <f>IF('Synthèse'!$A11="","",IFERROR('Synthèse'!$B11/'Synthèse'!$B$14,0))</f>
        <v/>
      </c>
      <c r="D11" s="29">
        <f>IF('Synthèse'!$A11="","",SUMIF('Devis'!$B$16:$B$115,'Synthèse'!$A11,'Devis'!$K$16:$K$115))</f>
        <v/>
      </c>
      <c r="E11" s="18">
        <f>IF('Synthèse'!$A11="","",COUNTIF('Devis'!$B$16:$B$115,'Synthèse'!$A11))</f>
        <v/>
      </c>
    </row>
    <row r="12">
      <c r="A12" s="25" t="inlineStr">
        <is>
          <t>Nettoyage</t>
        </is>
      </c>
      <c r="B12" s="26">
        <f>IF('Synthèse'!$A12="","",SUMIF('Devis'!$B$16:$B$115,'Synthèse'!$A12,'Devis'!$H$16:$H$115))</f>
        <v/>
      </c>
      <c r="C12" s="27">
        <f>IF('Synthèse'!$A12="","",IFERROR('Synthèse'!$B12/'Synthèse'!$B$14,0))</f>
        <v/>
      </c>
      <c r="D12" s="26">
        <f>IF('Synthèse'!$A12="","",SUMIF('Devis'!$B$16:$B$115,'Synthèse'!$A12,'Devis'!$K$16:$K$115))</f>
        <v/>
      </c>
      <c r="E12" s="10">
        <f>IF('Synthèse'!$A12="","",COUNTIF('Devis'!$B$16:$B$115,'Synthèse'!$A12))</f>
        <v/>
      </c>
    </row>
    <row r="14">
      <c r="A14" s="22" t="inlineStr">
        <is>
          <t>TOTAL</t>
        </is>
      </c>
      <c r="B14" s="7">
        <f>SUM('Synthèse'!$B$4:$B$12)</f>
        <v/>
      </c>
      <c r="C14" s="23">
        <f>IFERROR(AVERAGE('Synthèse'!$C$4:$C$12),0)</f>
        <v/>
      </c>
      <c r="D14" s="7">
        <f>SUM('Synthèse'!$D$4:$D$12)</f>
        <v/>
      </c>
      <c r="E14" s="22">
        <f>SUM('Synthèse'!$E$4:$E$12)</f>
        <v/>
      </c>
    </row>
    <row r="16">
      <c r="A16" s="9" t="inlineStr">
        <is>
          <t>Indicateur</t>
        </is>
      </c>
      <c r="B16" s="9" t="inlineStr">
        <is>
          <t>Valeur</t>
        </is>
      </c>
    </row>
    <row r="17">
      <c r="A17" s="16" t="inlineStr">
        <is>
          <t>Total HT</t>
        </is>
      </c>
      <c r="B17" s="7">
        <f>IFERROR(VLOOKUP('Synthèse'!$A17,'Devis'!$N$16:$O$24,2,FALSE),0)</f>
        <v/>
      </c>
    </row>
    <row r="18">
      <c r="A18" s="20" t="inlineStr">
        <is>
          <t>Total TVA</t>
        </is>
      </c>
      <c r="B18" s="7">
        <f>IFERROR(VLOOKUP('Synthèse'!$A18,'Devis'!$N$16:$O$24,2,FALSE),0)</f>
        <v/>
      </c>
    </row>
    <row r="19">
      <c r="A19" s="16" t="inlineStr">
        <is>
          <t>Total TTC</t>
        </is>
      </c>
      <c r="B19" s="7">
        <f>IFERROR(VLOOKUP('Synthèse'!$A19,'Devis'!$N$16:$O$24,2,FALSE),0)</f>
        <v/>
      </c>
    </row>
    <row r="20">
      <c r="A20" s="20" t="inlineStr">
        <is>
          <t>Budget client</t>
        </is>
      </c>
      <c r="B20" s="7">
        <f>IFERROR(VLOOKUP('Synthèse'!$A20,'Devis'!$N$16:$O$24,2,FALSE),0)</f>
        <v/>
      </c>
    </row>
    <row r="21">
      <c r="A21" s="16" t="inlineStr">
        <is>
          <t>Écart au budget</t>
        </is>
      </c>
      <c r="B21" s="7">
        <f>IFERROR('Synthèse'!$B$20-'Synthèse'!$B$19,0)</f>
        <v/>
      </c>
    </row>
    <row r="22">
      <c r="A22" s="20" t="inlineStr">
        <is>
          <t>Utilisation du budget</t>
        </is>
      </c>
      <c r="B22" s="23">
        <f>IFERROR('Synthèse'!$B$19/'Synthèse'!$B$20,0)</f>
        <v/>
      </c>
    </row>
    <row r="23">
      <c r="A23" s="16" t="inlineStr">
        <is>
          <t>Total après remise</t>
        </is>
      </c>
      <c r="B23" s="7">
        <f>IFERROR(VLOOKUP('Synthèse'!$A23,'Devis'!$N$16:$O$24,2,FALSE),0)</f>
        <v/>
      </c>
    </row>
    <row r="24">
      <c r="A24" s="20" t="inlineStr">
        <is>
          <t>Montant de l’acompte</t>
        </is>
      </c>
      <c r="B24" s="7">
        <f>IFERROR(VLOOKUP('Synthèse'!$A24,'Devis'!$N$16:$O$24,2,FALSE),0)</f>
        <v/>
      </c>
    </row>
    <row r="25">
      <c r="A25" s="16" t="inlineStr">
        <is>
          <t>Solde restant</t>
        </is>
      </c>
      <c r="B25" s="7">
        <f>IFERROR(VLOOKUP('Synthèse'!$A25,'Devis'!$N$16:$O$24,2,FALSE),0)</f>
        <v/>
      </c>
    </row>
    <row r="26">
      <c r="A26" s="20" t="inlineStr">
        <is>
          <t>Remise moyenne des lots</t>
        </is>
      </c>
      <c r="B26" s="23">
        <f>IFERROR(AVERAGE('Devis'!$G$16:$G$115),0)</f>
        <v/>
      </c>
    </row>
  </sheetData>
  <autoFilter ref="A3:E12"/>
  <mergeCells count="1">
    <mergeCell ref="A1:E1"/>
  </mergeCells>
  <conditionalFormatting sqref="B21">
    <cfRule type="expression" priority="1" dxfId="0">
      <formula>B21&gt;0</formula>
    </cfRule>
    <cfRule type="expression" priority="2" dxfId="1">
      <formula>B21&lt;0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INSTRUCTIONS D’UTILISATION DU DEVIS</t>
        </is>
      </c>
    </row>
    <row r="3">
      <c r="A3" s="9" t="inlineStr">
        <is>
          <t>Feuille</t>
        </is>
      </c>
      <c r="B3" s="9" t="inlineStr">
        <is>
          <t>Utilisation</t>
        </is>
      </c>
    </row>
    <row r="4">
      <c r="A4" s="31" t="inlineStr">
        <is>
          <t>Devis</t>
        </is>
      </c>
      <c r="B4" s="31" t="inlineStr">
        <is>
          <t>Saisir les informations du devis, les ouvrages, les quantités, les prix unitaires, les remises et les taux de TVA. Les montants, totaux, acompte et solde sont calculés automatiquement.</t>
        </is>
      </c>
    </row>
    <row r="5">
      <c r="A5" s="32" t="inlineStr">
        <is>
          <t>Synthèse</t>
        </is>
      </c>
      <c r="B5" s="32" t="inlineStr">
        <is>
          <t>Consulter la répartition des montants par lot, le suivi du budget client, les indicateurs financiers et les graphiques.</t>
        </is>
      </c>
    </row>
    <row r="6">
      <c r="A6" s="31" t="inlineStr">
        <is>
          <t>Instructions</t>
        </is>
      </c>
      <c r="B6" s="31" t="inlineStr">
        <is>
          <t>Relire les consignes de saisie et les vérifications utiles avant transmission du devis.</t>
        </is>
      </c>
    </row>
    <row r="8">
      <c r="A8" s="33" t="inlineStr">
        <is>
          <t>Consignes essentielles</t>
        </is>
      </c>
    </row>
    <row r="9" ht="34" customHeight="1">
      <c r="A9" s="34" t="inlineStr">
        <is>
          <t>1.</t>
        </is>
      </c>
      <c r="B9" s="31" t="inlineStr">
        <is>
          <t>Modifier uniquement les cellules jaunes.</t>
        </is>
      </c>
    </row>
    <row r="10" ht="34" customHeight="1">
      <c r="A10" s="24" t="inlineStr">
        <is>
          <t>2.</t>
        </is>
      </c>
      <c r="B10" s="32" t="inlineStr">
        <is>
          <t>Vérifier les quantités, unités et taux de TVA applicables.</t>
        </is>
      </c>
    </row>
    <row r="11" ht="34" customHeight="1">
      <c r="A11" s="34" t="inlineStr">
        <is>
          <t>3.</t>
        </is>
      </c>
      <c r="B11" s="31" t="inlineStr">
        <is>
          <t>TVA courante : 20 %, 10 %, 5,5 % ou 2,1 % selon la nature des travaux et les conditions du logement.</t>
        </is>
      </c>
    </row>
    <row r="12" ht="34" customHeight="1">
      <c r="A12" s="24" t="inlineStr">
        <is>
          <t>4.</t>
        </is>
      </c>
      <c r="B12" s="32" t="inlineStr">
        <is>
          <t>Contrôler l’éligibilité à la TVA réduite avec le client.</t>
        </is>
      </c>
    </row>
    <row r="13" ht="34" customHeight="1">
      <c r="A13" s="34" t="inlineStr">
        <is>
          <t>5.</t>
        </is>
      </c>
      <c r="B13" s="31" t="inlineStr">
        <is>
          <t>Préciser les exclusions, délais, conditions de paiement et durée de validité.</t>
        </is>
      </c>
    </row>
    <row r="14" ht="34" customHeight="1">
      <c r="A14" s="24" t="inlineStr">
        <is>
          <t>6.</t>
        </is>
      </c>
      <c r="B14" s="32" t="inlineStr">
        <is>
          <t>Mentionner les assurances professionnelles et la garantie décennale.</t>
        </is>
      </c>
    </row>
    <row r="15" ht="34" customHeight="1">
      <c r="A15" s="34" t="inlineStr">
        <is>
          <t>7.</t>
        </is>
      </c>
      <c r="B15" s="31" t="inlineStr">
        <is>
          <t>Conserver les justificatifs et respecter les obligations RGPD.</t>
        </is>
      </c>
    </row>
    <row r="16" ht="34" customHeight="1">
      <c r="A16" s="24" t="inlineStr">
        <is>
          <t>8.</t>
        </is>
      </c>
      <c r="B16" s="32" t="inlineStr">
        <is>
          <t>Vérifier les règles applicables auprès de impots.gouv.fr, de la DGFiP et, si nécessaire, de l’URSSAF.</t>
        </is>
      </c>
    </row>
    <row r="19">
      <c r="A19" s="35" t="inlineStr">
        <is>
          <t>Rappel</t>
        </is>
      </c>
      <c r="B19" s="35" t="inlineStr">
        <is>
          <t>Les taux de TVA et les conditions applicables doivent être confirmés au regard de la situation réelle du chantier et des documents du client.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2026-10-02T17:52:42Z</dcterms:created>
  <dcterms:modified xmlns:dcterms="http://purl.org/dc/terms/" xmlns:xsi="http://www.w3.org/2001/XMLSchema-instance" xsi:type="dcterms:W3CDTF">2026-10-02T17:52:42Z</dcterms:modified>
</cp:coreProperties>
</file>