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  <sheet xmlns:r="http://schemas.openxmlformats.org/officeDocument/2006/relationships" name="Catalogue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'Devis'!$A$14:$M$114</definedName>
    <definedName name="_xlnm._FilterDatabase" localSheetId="1" hidden="1">'Catalogue'!$A$5:$H$105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0,0 %"/>
    <numFmt numFmtId="167" formatCode="#\ ##0,00\ &quot;€&quot;"/>
    <numFmt numFmtId="168" formatCode="0,00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0"/>
    </font>
    <font>
      <b val="1"/>
      <color rgb="00FFFFFF"/>
      <sz val="11"/>
    </font>
    <font>
      <sz val="10"/>
    </font>
    <font>
      <b val="1"/>
      <sz val="10"/>
    </font>
  </fonts>
  <fills count="7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BE123C"/>
      </patternFill>
    </fill>
    <fill>
      <patternFill patternType="solid">
        <fgColor rgb="00FFFBEB"/>
      </patternFill>
    </fill>
    <fill>
      <patternFill patternType="solid">
        <fgColor rgb="000891B2"/>
      </patternFill>
    </fill>
    <fill>
      <patternFill patternType="solid">
        <fgColor rgb="00FDF0F3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0" fillId="0" borderId="0" pivotButton="0" quotePrefix="0" xfId="0"/>
    <xf numFmtId="0" fontId="2" fillId="3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 wrapText="1"/>
    </xf>
    <xf numFmtId="166" fontId="0" fillId="4" borderId="1" applyAlignment="1" pivotButton="0" quotePrefix="0" xfId="0">
      <alignment horizontal="left" vertical="center" wrapText="1"/>
    </xf>
    <xf numFmtId="165" fontId="0" fillId="0" borderId="1" applyAlignment="1" pivotButton="0" quotePrefix="0" xfId="0">
      <alignment horizontal="left" vertical="center" wrapText="1"/>
    </xf>
    <xf numFmtId="167" fontId="0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8" fontId="4" fillId="0" borderId="1" applyAlignment="1" pivotButton="0" quotePrefix="0" xfId="0">
      <alignment horizontal="center" vertical="center"/>
    </xf>
    <xf numFmtId="167" fontId="4" fillId="0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5" fillId="6" borderId="1" applyAlignment="1" pivotButton="0" quotePrefix="0" xfId="0">
      <alignment horizontal="left" vertical="center" wrapText="1"/>
    </xf>
    <xf numFmtId="166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5" fillId="6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49" fontId="3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167" fontId="0" fillId="6" borderId="1" applyAlignment="1" pivotButton="0" quotePrefix="0" xfId="0">
      <alignment horizontal="center" vertical="center"/>
    </xf>
    <xf numFmtId="166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167" fontId="0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ill>
        <patternFill patternType="solid">
          <fgColor rgb="00FFFBEB"/>
        </patternFill>
      </fill>
    </dxf>
    <dxf>
      <fill>
        <patternFill patternType="solid">
          <fgColor rgb="00FDF0F3"/>
        </patternFill>
      </fill>
    </dxf>
    <dxf>
      <font>
        <b val="1"/>
        <color rgb="00FFFFFF"/>
        <sz val="11"/>
      </font>
      <fill>
        <patternFill patternType="solid">
          <fgColor rgb="00DC2626"/>
        </patternFill>
      </fill>
    </dxf>
    <dxf>
      <font>
        <b val="1"/>
        <color rgb="0016A34A"/>
        <sz val="10"/>
      </font>
    </dxf>
    <dxf>
      <font>
        <b val="1"/>
        <color rgb="00FFFFFF"/>
        <sz val="11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du total HT par catégorie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'Synthèse'!$A$16:$A$23</f>
            </numRef>
          </cat>
          <val>
            <numRef>
              <f>'Synthèse'!$B$16:$B$23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HT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'Synthèse'!B15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'Synthèse'!$A$16:$A$23</f>
            </numRef>
          </cat>
          <val>
            <numRef>
              <f>'Synthèse'!$B$16:$B$23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0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5" customWidth="1" min="1" max="1"/>
    <col width="33" customWidth="1" min="2" max="2"/>
    <col width="19" customWidth="1" min="3" max="3"/>
    <col width="13" customWidth="1" min="4" max="4"/>
    <col width="11" customWidth="1" min="5" max="5"/>
    <col width="16" customWidth="1" min="6" max="6"/>
    <col width="12" customWidth="1" min="7" max="7"/>
    <col width="15" customWidth="1" min="8" max="8"/>
    <col width="12" customWidth="1" min="9" max="9"/>
    <col width="15" customWidth="1" min="10" max="10"/>
    <col width="15" customWidth="1" min="11" max="11"/>
    <col width="17" customWidth="1" min="12" max="12"/>
    <col width="17" customWidth="1" min="13" max="13"/>
  </cols>
  <sheetData>
    <row r="1" ht="28" customHeight="1">
      <c r="A1" s="1" t="inlineStr">
        <is>
          <t>DEVIS ÉLECTRICITÉ</t>
        </is>
      </c>
    </row>
    <row r="3">
      <c r="A3" s="2" t="inlineStr">
        <is>
          <t>N° du devis</t>
        </is>
      </c>
      <c r="B3" t="inlineStr">
        <is>
          <t>DEV-2026-001</t>
        </is>
      </c>
      <c r="D3" s="2" t="inlineStr">
        <is>
          <t>Date du devis</t>
        </is>
      </c>
      <c r="E3" s="3" t="n">
        <v>46272</v>
      </c>
      <c r="G3" s="2" t="inlineStr">
        <is>
          <t>Statut</t>
        </is>
      </c>
      <c r="H3" t="inlineStr">
        <is>
          <t>Brouillon</t>
        </is>
      </c>
      <c r="J3" s="2" t="inlineStr">
        <is>
          <t>Validité (jours)</t>
        </is>
      </c>
      <c r="K3" t="n">
        <v>30</v>
      </c>
    </row>
    <row r="5">
      <c r="A5" s="2" t="inlineStr">
        <is>
          <t>Entreprise</t>
        </is>
      </c>
      <c r="D5" s="2" t="inlineStr">
        <is>
          <t>Client / chantier</t>
        </is>
      </c>
      <c r="H5" s="2" t="inlineStr">
        <is>
          <t>Conditions du devis</t>
        </is>
      </c>
    </row>
    <row r="6">
      <c r="A6" s="4" t="inlineStr">
        <is>
          <t>Raison sociale</t>
        </is>
      </c>
      <c r="B6" s="5" t="inlineStr">
        <is>
          <t>Électricité Prêt SAS</t>
        </is>
      </c>
      <c r="D6" s="4" t="inlineStr">
        <is>
          <t>Client / société</t>
        </is>
      </c>
      <c r="E6" s="5" t="inlineStr">
        <is>
          <t>Mme Camille Martin</t>
        </is>
      </c>
      <c r="H6" s="4" t="inlineStr">
        <is>
          <t>Acompte demandé (%)</t>
        </is>
      </c>
      <c r="I6" s="6" t="n">
        <v>0.3</v>
      </c>
    </row>
    <row r="7">
      <c r="A7" s="4" t="inlineStr">
        <is>
          <t>SIREN</t>
        </is>
      </c>
      <c r="B7" s="5" t="inlineStr">
        <is>
          <t>812 456 789</t>
        </is>
      </c>
      <c r="D7" s="4" t="inlineStr">
        <is>
          <t>Adresse des travaux</t>
        </is>
      </c>
      <c r="E7" s="5" t="inlineStr">
        <is>
          <t>24 rue de Charonne, 75011 Paris</t>
        </is>
      </c>
      <c r="H7" s="4" t="inlineStr">
        <is>
          <t>Délai d'intervention</t>
        </is>
      </c>
      <c r="I7" s="5" t="inlineStr">
        <is>
          <t>15 jours ouvrés</t>
        </is>
      </c>
    </row>
    <row r="8">
      <c r="A8" s="4" t="inlineStr">
        <is>
          <t>SIRET</t>
        </is>
      </c>
      <c r="B8" s="5" t="inlineStr">
        <is>
          <t>812 456 789 00018</t>
        </is>
      </c>
      <c r="D8" s="4" t="inlineStr">
        <is>
          <t>E-mail</t>
        </is>
      </c>
      <c r="E8" s="5" t="inlineStr">
        <is>
          <t>camille.martin@example.fr</t>
        </is>
      </c>
      <c r="H8" s="4" t="inlineStr">
        <is>
          <t>Date de validité</t>
        </is>
      </c>
      <c r="I8" s="7">
        <f>IFERROR('Devis'!$E$3+'Devis'!$K$3,"")</f>
        <v/>
      </c>
    </row>
    <row r="9">
      <c r="A9" s="4" t="inlineStr">
        <is>
          <t>Coordonnées</t>
        </is>
      </c>
      <c r="B9" s="5" t="inlineStr">
        <is>
          <t>12 rue des Artisans, 75011 Paris • 01 84 80 26 10 • contact@electricitepret.fr</t>
        </is>
      </c>
      <c r="D9" s="4" t="inlineStr">
        <is>
          <t>Téléphone</t>
        </is>
      </c>
      <c r="E9" s="5" t="inlineStr">
        <is>
          <t>06 42 18 73 95</t>
        </is>
      </c>
      <c r="H9" s="4" t="inlineStr">
        <is>
          <t>Information assurance décennale</t>
        </is>
      </c>
      <c r="I9" s="5" t="inlineStr">
        <is>
          <t>À renseigner</t>
        </is>
      </c>
    </row>
    <row r="10" ht="30" customHeight="1">
      <c r="A10" s="4" t="inlineStr">
        <is>
          <t>Remise globale appliquée</t>
        </is>
      </c>
      <c r="B10" s="5" t="inlineStr">
        <is>
          <t>Oui</t>
        </is>
      </c>
      <c r="D10" s="4" t="inlineStr">
        <is>
          <t>Observations</t>
        </is>
      </c>
      <c r="E10" s="5" t="inlineStr">
        <is>
          <t>Rénovation partielle de l'installation électrique d'un appartement.</t>
        </is>
      </c>
      <c r="H10" s="4" t="inlineStr">
        <is>
          <t>Coût estimé HT (%)</t>
        </is>
      </c>
      <c r="I10" s="6" t="n">
        <v>0.55</v>
      </c>
    </row>
    <row r="11" ht="30" customHeight="1">
      <c r="A11" s="4" t="inlineStr">
        <is>
          <t>Base remise globale HT</t>
        </is>
      </c>
      <c r="B11" s="8">
        <f>SUM(H15:H114)</f>
        <v/>
      </c>
      <c r="D11" s="4" t="inlineStr">
        <is>
          <t>Rappel TVA</t>
        </is>
      </c>
      <c r="E11" s="5" t="inlineStr">
        <is>
          <t>Vérifier l'éligibilité du taux de TVA auprès d'impots.gouv.fr.</t>
        </is>
      </c>
      <c r="H11" s="4" t="inlineStr">
        <is>
          <t>Seuil d'alerte marge (%)</t>
        </is>
      </c>
      <c r="I11" s="6" t="n">
        <v>0.3</v>
      </c>
    </row>
    <row r="12">
      <c r="A12" s="4" t="inlineStr">
        <is>
          <t>Taux remise globale</t>
        </is>
      </c>
      <c r="B12" s="6" t="n">
        <v>0.03</v>
      </c>
    </row>
    <row r="13">
      <c r="A13" s="4" t="inlineStr">
        <is>
          <t>Remise commerciale globale HT</t>
        </is>
      </c>
      <c r="B13" s="8">
        <f>IF('Devis'!$B$10="Oui",'Devis'!$B$11*'Devis'!$B$12,0)</f>
        <v/>
      </c>
    </row>
    <row r="14" ht="32" customHeight="1">
      <c r="A14" s="9" t="inlineStr">
        <is>
          <t>Référence</t>
        </is>
      </c>
      <c r="B14" s="9" t="inlineStr">
        <is>
          <t>Désignation</t>
        </is>
      </c>
      <c r="C14" s="9" t="inlineStr">
        <is>
          <t>Catégorie</t>
        </is>
      </c>
      <c r="D14" s="9" t="inlineStr">
        <is>
          <t>Unité</t>
        </is>
      </c>
      <c r="E14" s="9" t="inlineStr">
        <is>
          <t>Quantité</t>
        </is>
      </c>
      <c r="F14" s="9" t="inlineStr">
        <is>
          <t>Prix unitaire HT</t>
        </is>
      </c>
      <c r="G14" s="9" t="inlineStr">
        <is>
          <t>Remise %</t>
        </is>
      </c>
      <c r="H14" s="9" t="inlineStr">
        <is>
          <t>Total HT</t>
        </is>
      </c>
      <c r="I14" s="9" t="inlineStr">
        <is>
          <t>Taux TVA</t>
        </is>
      </c>
      <c r="J14" s="9" t="inlineStr">
        <is>
          <t>Montant TVA</t>
        </is>
      </c>
      <c r="K14" s="9" t="inlineStr">
        <is>
          <t>Total TTC</t>
        </is>
      </c>
      <c r="L14" s="9" t="inlineStr">
        <is>
          <t>Remise ligne HT</t>
        </is>
      </c>
      <c r="M14" s="9" t="inlineStr">
        <is>
          <t>Coût estimé HT</t>
        </is>
      </c>
    </row>
    <row r="15">
      <c r="A15" s="10" t="inlineStr">
        <is>
          <t>CBL-3G</t>
        </is>
      </c>
      <c r="B15" s="11">
        <f>IF(A15="","",IFERROR(VLOOKUP(A15,'Catalogue'!$A$5:$F$105,2,FALSE),"Référence inconnue"))</f>
        <v/>
      </c>
      <c r="C15" s="11">
        <f>IF(A15="","",IFERROR(VLOOKUP(A15,'Catalogue'!$A$5:$F$105,3,FALSE),""))</f>
        <v/>
      </c>
      <c r="D15" s="10" t="inlineStr">
        <is>
          <t>m</t>
        </is>
      </c>
      <c r="E15" s="12" t="n">
        <v>80</v>
      </c>
      <c r="F15" s="13">
        <f>IF(A15="","",IFERROR(VLOOKUP(A15,'Catalogue'!$A$5:$F$105,5,FALSE),0))</f>
        <v/>
      </c>
      <c r="G15" s="14" t="n">
        <v>0</v>
      </c>
      <c r="H15" s="13">
        <f>IF(OR(A15="",E15="",F15=""),"",ROUND(E15*F15*(1-G15),2))</f>
        <v/>
      </c>
      <c r="I15" s="14">
        <f>IF(A15="","",IFERROR(VLOOKUP(A15,'Catalogue'!$A$5:$F$105,6,FALSE),20%))</f>
        <v/>
      </c>
      <c r="J15" s="13">
        <f>IF(H15="","",ROUND(H15*I15,2))</f>
        <v/>
      </c>
      <c r="K15" s="13">
        <f>IF(H15="","",H15+J15)</f>
        <v/>
      </c>
      <c r="L15" s="13">
        <f>IF(OR(A15="",E15="",F15=""),"",ROUND(E15*F15*G15,2))</f>
        <v/>
      </c>
      <c r="M15" s="13">
        <f>IF(H15="","",ROUND(H15*'Devis'!$I$10,2))</f>
        <v/>
      </c>
    </row>
    <row r="16">
      <c r="A16" s="10" t="inlineStr">
        <is>
          <t>DIS-16A</t>
        </is>
      </c>
      <c r="B16" s="11">
        <f>IF(A16="","",IFERROR(VLOOKUP(A16,'Catalogue'!$A$5:$F$105,2,FALSE),"Référence inconnue"))</f>
        <v/>
      </c>
      <c r="C16" s="11">
        <f>IF(A16="","",IFERROR(VLOOKUP(A16,'Catalogue'!$A$5:$F$105,3,FALSE),""))</f>
        <v/>
      </c>
      <c r="D16" s="10" t="inlineStr">
        <is>
          <t>unité</t>
        </is>
      </c>
      <c r="E16" s="12" t="n">
        <v>6</v>
      </c>
      <c r="F16" s="13">
        <f>IF(A16="","",IFERROR(VLOOKUP(A16,'Catalogue'!$A$5:$F$105,5,FALSE),0))</f>
        <v/>
      </c>
      <c r="G16" s="14" t="n">
        <v>0.05</v>
      </c>
      <c r="H16" s="13">
        <f>IF(OR(A16="",E16="",F16=""),"",ROUND(E16*F16*(1-G16),2))</f>
        <v/>
      </c>
      <c r="I16" s="14">
        <f>IF(A16="","",IFERROR(VLOOKUP(A16,'Catalogue'!$A$5:$F$105,6,FALSE),20%))</f>
        <v/>
      </c>
      <c r="J16" s="13">
        <f>IF(H16="","",ROUND(H16*I16,2))</f>
        <v/>
      </c>
      <c r="K16" s="13">
        <f>IF(H16="","",H16+J16)</f>
        <v/>
      </c>
      <c r="L16" s="13">
        <f>IF(OR(A16="",E16="",F16=""),"",ROUND(E16*F16*G16,2))</f>
        <v/>
      </c>
      <c r="M16" s="13">
        <f>IF(H16="","",ROUND(H16*'Devis'!$I$10,2))</f>
        <v/>
      </c>
    </row>
    <row r="17">
      <c r="A17" s="10" t="inlineStr">
        <is>
          <t>TAB-2R</t>
        </is>
      </c>
      <c r="B17" s="11">
        <f>IF(A17="","",IFERROR(VLOOKUP(A17,'Catalogue'!$A$5:$F$105,2,FALSE),"Référence inconnue"))</f>
        <v/>
      </c>
      <c r="C17" s="11">
        <f>IF(A17="","",IFERROR(VLOOKUP(A17,'Catalogue'!$A$5:$F$105,3,FALSE),""))</f>
        <v/>
      </c>
      <c r="D17" s="10" t="inlineStr">
        <is>
          <t>unité</t>
        </is>
      </c>
      <c r="E17" s="12" t="n">
        <v>1</v>
      </c>
      <c r="F17" s="13">
        <f>IF(A17="","",IFERROR(VLOOKUP(A17,'Catalogue'!$A$5:$F$105,5,FALSE),0))</f>
        <v/>
      </c>
      <c r="G17" s="14" t="n">
        <v>0</v>
      </c>
      <c r="H17" s="13">
        <f>IF(OR(A17="",E17="",F17=""),"",ROUND(E17*F17*(1-G17),2))</f>
        <v/>
      </c>
      <c r="I17" s="14">
        <f>IF(A17="","",IFERROR(VLOOKUP(A17,'Catalogue'!$A$5:$F$105,6,FALSE),20%))</f>
        <v/>
      </c>
      <c r="J17" s="13">
        <f>IF(H17="","",ROUND(H17*I17,2))</f>
        <v/>
      </c>
      <c r="K17" s="13">
        <f>IF(H17="","",H17+J17)</f>
        <v/>
      </c>
      <c r="L17" s="13">
        <f>IF(OR(A17="",E17="",F17=""),"",ROUND(E17*F17*G17,2))</f>
        <v/>
      </c>
      <c r="M17" s="13">
        <f>IF(H17="","",ROUND(H17*'Devis'!$I$10,2))</f>
        <v/>
      </c>
    </row>
    <row r="18">
      <c r="A18" s="10" t="inlineStr">
        <is>
          <t>INT-ENC</t>
        </is>
      </c>
      <c r="B18" s="11">
        <f>IF(A18="","",IFERROR(VLOOKUP(A18,'Catalogue'!$A$5:$F$105,2,FALSE),"Référence inconnue"))</f>
        <v/>
      </c>
      <c r="C18" s="11">
        <f>IF(A18="","",IFERROR(VLOOKUP(A18,'Catalogue'!$A$5:$F$105,3,FALSE),""))</f>
        <v/>
      </c>
      <c r="D18" s="10" t="inlineStr">
        <is>
          <t>unité</t>
        </is>
      </c>
      <c r="E18" s="12" t="n">
        <v>10</v>
      </c>
      <c r="F18" s="13">
        <f>IF(A18="","",IFERROR(VLOOKUP(A18,'Catalogue'!$A$5:$F$105,5,FALSE),0))</f>
        <v/>
      </c>
      <c r="G18" s="14" t="n">
        <v>0</v>
      </c>
      <c r="H18" s="13">
        <f>IF(OR(A18="",E18="",F18=""),"",ROUND(E18*F18*(1-G18),2))</f>
        <v/>
      </c>
      <c r="I18" s="14">
        <f>IF(A18="","",IFERROR(VLOOKUP(A18,'Catalogue'!$A$5:$F$105,6,FALSE),20%))</f>
        <v/>
      </c>
      <c r="J18" s="13">
        <f>IF(H18="","",ROUND(H18*I18,2))</f>
        <v/>
      </c>
      <c r="K18" s="13">
        <f>IF(H18="","",H18+J18)</f>
        <v/>
      </c>
      <c r="L18" s="13">
        <f>IF(OR(A18="",E18="",F18=""),"",ROUND(E18*F18*G18,2))</f>
        <v/>
      </c>
      <c r="M18" s="13">
        <f>IF(H18="","",ROUND(H18*'Devis'!$I$10,2))</f>
        <v/>
      </c>
    </row>
    <row r="19">
      <c r="A19" s="10" t="inlineStr">
        <is>
          <t>PRS-2P</t>
        </is>
      </c>
      <c r="B19" s="11">
        <f>IF(A19="","",IFERROR(VLOOKUP(A19,'Catalogue'!$A$5:$F$105,2,FALSE),"Référence inconnue"))</f>
        <v/>
      </c>
      <c r="C19" s="11">
        <f>IF(A19="","",IFERROR(VLOOKUP(A19,'Catalogue'!$A$5:$F$105,3,FALSE),""))</f>
        <v/>
      </c>
      <c r="D19" s="10" t="inlineStr">
        <is>
          <t>unité</t>
        </is>
      </c>
      <c r="E19" s="12" t="n">
        <v>14</v>
      </c>
      <c r="F19" s="13">
        <f>IF(A19="","",IFERROR(VLOOKUP(A19,'Catalogue'!$A$5:$F$105,5,FALSE),0))</f>
        <v/>
      </c>
      <c r="G19" s="14" t="n">
        <v>0.03</v>
      </c>
      <c r="H19" s="13">
        <f>IF(OR(A19="",E19="",F19=""),"",ROUND(E19*F19*(1-G19),2))</f>
        <v/>
      </c>
      <c r="I19" s="14">
        <f>IF(A19="","",IFERROR(VLOOKUP(A19,'Catalogue'!$A$5:$F$105,6,FALSE),20%))</f>
        <v/>
      </c>
      <c r="J19" s="13">
        <f>IF(H19="","",ROUND(H19*I19,2))</f>
        <v/>
      </c>
      <c r="K19" s="13">
        <f>IF(H19="","",H19+J19)</f>
        <v/>
      </c>
      <c r="L19" s="13">
        <f>IF(OR(A19="",E19="",F19=""),"",ROUND(E19*F19*G19,2))</f>
        <v/>
      </c>
      <c r="M19" s="13">
        <f>IF(H19="","",ROUND(H19*'Devis'!$I$10,2))</f>
        <v/>
      </c>
    </row>
    <row r="20">
      <c r="A20" s="10" t="inlineStr">
        <is>
          <t>LED-PLF</t>
        </is>
      </c>
      <c r="B20" s="11">
        <f>IF(A20="","",IFERROR(VLOOKUP(A20,'Catalogue'!$A$5:$F$105,2,FALSE),"Référence inconnue"))</f>
        <v/>
      </c>
      <c r="C20" s="11">
        <f>IF(A20="","",IFERROR(VLOOKUP(A20,'Catalogue'!$A$5:$F$105,3,FALSE),""))</f>
        <v/>
      </c>
      <c r="D20" s="10" t="inlineStr">
        <is>
          <t>unité</t>
        </is>
      </c>
      <c r="E20" s="12" t="n">
        <v>8</v>
      </c>
      <c r="F20" s="13">
        <f>IF(A20="","",IFERROR(VLOOKUP(A20,'Catalogue'!$A$5:$F$105,5,FALSE),0))</f>
        <v/>
      </c>
      <c r="G20" s="14" t="n">
        <v>0</v>
      </c>
      <c r="H20" s="13">
        <f>IF(OR(A20="",E20="",F20=""),"",ROUND(E20*F20*(1-G20),2))</f>
        <v/>
      </c>
      <c r="I20" s="14">
        <f>IF(A20="","",IFERROR(VLOOKUP(A20,'Catalogue'!$A$5:$F$105,6,FALSE),20%))</f>
        <v/>
      </c>
      <c r="J20" s="13">
        <f>IF(H20="","",ROUND(H20*I20,2))</f>
        <v/>
      </c>
      <c r="K20" s="13">
        <f>IF(H20="","",H20+J20)</f>
        <v/>
      </c>
      <c r="L20" s="13">
        <f>IF(OR(A20="",E20="",F20=""),"",ROUND(E20*F20*G20,2))</f>
        <v/>
      </c>
      <c r="M20" s="13">
        <f>IF(H20="","",ROUND(H20*'Devis'!$I$10,2))</f>
        <v/>
      </c>
    </row>
    <row r="21">
      <c r="A21" s="10" t="inlineStr">
        <is>
          <t>MO-ELC</t>
        </is>
      </c>
      <c r="B21" s="11">
        <f>IF(A21="","",IFERROR(VLOOKUP(A21,'Catalogue'!$A$5:$F$105,2,FALSE),"Référence inconnue"))</f>
        <v/>
      </c>
      <c r="C21" s="11">
        <f>IF(A21="","",IFERROR(VLOOKUP(A21,'Catalogue'!$A$5:$F$105,3,FALSE),""))</f>
        <v/>
      </c>
      <c r="D21" s="10" t="inlineStr">
        <is>
          <t>heure</t>
        </is>
      </c>
      <c r="E21" s="12" t="n">
        <v>18</v>
      </c>
      <c r="F21" s="13">
        <f>IF(A21="","",IFERROR(VLOOKUP(A21,'Catalogue'!$A$5:$F$105,5,FALSE),0))</f>
        <v/>
      </c>
      <c r="G21" s="14" t="n">
        <v>0</v>
      </c>
      <c r="H21" s="13">
        <f>IF(OR(A21="",E21="",F21=""),"",ROUND(E21*F21*(1-G21),2))</f>
        <v/>
      </c>
      <c r="I21" s="14">
        <f>IF(A21="","",IFERROR(VLOOKUP(A21,'Catalogue'!$A$5:$F$105,6,FALSE),20%))</f>
        <v/>
      </c>
      <c r="J21" s="13">
        <f>IF(H21="","",ROUND(H21*I21,2))</f>
        <v/>
      </c>
      <c r="K21" s="13">
        <f>IF(H21="","",H21+J21)</f>
        <v/>
      </c>
      <c r="L21" s="13">
        <f>IF(OR(A21="",E21="",F21=""),"",ROUND(E21*F21*G21,2))</f>
        <v/>
      </c>
      <c r="M21" s="13">
        <f>IF(H21="","",ROUND(H21*'Devis'!$I$10,2))</f>
        <v/>
      </c>
    </row>
    <row r="22">
      <c r="A22" s="10" t="inlineStr">
        <is>
          <t>DEP-TEC</t>
        </is>
      </c>
      <c r="B22" s="11">
        <f>IF(A22="","",IFERROR(VLOOKUP(A22,'Catalogue'!$A$5:$F$105,2,FALSE),"Référence inconnue"))</f>
        <v/>
      </c>
      <c r="C22" s="11">
        <f>IF(A22="","",IFERROR(VLOOKUP(A22,'Catalogue'!$A$5:$F$105,3,FALSE),""))</f>
        <v/>
      </c>
      <c r="D22" s="10" t="inlineStr">
        <is>
          <t>forfait</t>
        </is>
      </c>
      <c r="E22" s="12" t="n">
        <v>1</v>
      </c>
      <c r="F22" s="13">
        <f>IF(A22="","",IFERROR(VLOOKUP(A22,'Catalogue'!$A$5:$F$105,5,FALSE),0))</f>
        <v/>
      </c>
      <c r="G22" s="14" t="n">
        <v>0</v>
      </c>
      <c r="H22" s="13">
        <f>IF(OR(A22="",E22="",F22=""),"",ROUND(E22*F22*(1-G22),2))</f>
        <v/>
      </c>
      <c r="I22" s="14">
        <f>IF(A22="","",IFERROR(VLOOKUP(A22,'Catalogue'!$A$5:$F$105,6,FALSE),20%))</f>
        <v/>
      </c>
      <c r="J22" s="13">
        <f>IF(H22="","",ROUND(H22*I22,2))</f>
        <v/>
      </c>
      <c r="K22" s="13">
        <f>IF(H22="","",H22+J22)</f>
        <v/>
      </c>
      <c r="L22" s="13">
        <f>IF(OR(A22="",E22="",F22=""),"",ROUND(E22*F22*G22,2))</f>
        <v/>
      </c>
      <c r="M22" s="13">
        <f>IF(H22="","",ROUND(H22*'Devis'!$I$10,2))</f>
        <v/>
      </c>
    </row>
    <row r="23">
      <c r="A23" s="10" t="inlineStr">
        <is>
          <t>TER-VER</t>
        </is>
      </c>
      <c r="B23" s="11">
        <f>IF(A23="","",IFERROR(VLOOKUP(A23,'Catalogue'!$A$5:$F$105,2,FALSE),"Référence inconnue"))</f>
        <v/>
      </c>
      <c r="C23" s="11">
        <f>IF(A23="","",IFERROR(VLOOKUP(A23,'Catalogue'!$A$5:$F$105,3,FALSE),""))</f>
        <v/>
      </c>
      <c r="D23" s="10" t="inlineStr">
        <is>
          <t>forfait</t>
        </is>
      </c>
      <c r="E23" s="12" t="n">
        <v>1</v>
      </c>
      <c r="F23" s="13">
        <f>IF(A23="","",IFERROR(VLOOKUP(A23,'Catalogue'!$A$5:$F$105,5,FALSE),0))</f>
        <v/>
      </c>
      <c r="G23" s="14" t="n">
        <v>0</v>
      </c>
      <c r="H23" s="13">
        <f>IF(OR(A23="",E23="",F23=""),"",ROUND(E23*F23*(1-G23),2))</f>
        <v/>
      </c>
      <c r="I23" s="14">
        <f>IF(A23="","",IFERROR(VLOOKUP(A23,'Catalogue'!$A$5:$F$105,6,FALSE),20%))</f>
        <v/>
      </c>
      <c r="J23" s="13">
        <f>IF(H23="","",ROUND(H23*I23,2))</f>
        <v/>
      </c>
      <c r="K23" s="13">
        <f>IF(H23="","",H23+J23)</f>
        <v/>
      </c>
      <c r="L23" s="13">
        <f>IF(OR(A23="",E23="",F23=""),"",ROUND(E23*F23*G23,2))</f>
        <v/>
      </c>
      <c r="M23" s="13">
        <f>IF(H23="","",ROUND(H23*'Devis'!$I$10,2))</f>
        <v/>
      </c>
    </row>
    <row r="24">
      <c r="A24" s="10" t="n"/>
      <c r="B24" s="11">
        <f>IF(A24="","",IFERROR(VLOOKUP(A24,'Catalogue'!$A$5:$F$105,2,FALSE),"Référence inconnue"))</f>
        <v/>
      </c>
      <c r="C24" s="11">
        <f>IF(A24="","",IFERROR(VLOOKUP(A24,'Catalogue'!$A$5:$F$105,3,FALSE),""))</f>
        <v/>
      </c>
      <c r="D24" s="10" t="n"/>
      <c r="E24" s="12" t="n"/>
      <c r="F24" s="13">
        <f>IF(A24="","",IFERROR(VLOOKUP(A24,'Catalogue'!$A$5:$F$105,5,FALSE),0))</f>
        <v/>
      </c>
      <c r="G24" s="14" t="n"/>
      <c r="H24" s="13">
        <f>IF(OR(A24="",E24="",F24=""),"",ROUND(E24*F24*(1-G24),2))</f>
        <v/>
      </c>
      <c r="I24" s="14">
        <f>IF(A24="","",IFERROR(VLOOKUP(A24,'Catalogue'!$A$5:$F$105,6,FALSE),20%))</f>
        <v/>
      </c>
      <c r="J24" s="13">
        <f>IF(H24="","",ROUND(H24*I24,2))</f>
        <v/>
      </c>
      <c r="K24" s="13">
        <f>IF(H24="","",H24+J24)</f>
        <v/>
      </c>
      <c r="L24" s="13">
        <f>IF(OR(A24="",E24="",F24=""),"",ROUND(E24*F24*G24,2))</f>
        <v/>
      </c>
      <c r="M24" s="13">
        <f>IF(H24="","",ROUND(H24*'Devis'!$I$10,2))</f>
        <v/>
      </c>
    </row>
    <row r="25">
      <c r="A25" s="10" t="n"/>
      <c r="B25" s="11">
        <f>IF(A25="","",IFERROR(VLOOKUP(A25,'Catalogue'!$A$5:$F$105,2,FALSE),"Référence inconnue"))</f>
        <v/>
      </c>
      <c r="C25" s="11">
        <f>IF(A25="","",IFERROR(VLOOKUP(A25,'Catalogue'!$A$5:$F$105,3,FALSE),""))</f>
        <v/>
      </c>
      <c r="D25" s="10" t="n"/>
      <c r="E25" s="12" t="n"/>
      <c r="F25" s="13">
        <f>IF(A25="","",IFERROR(VLOOKUP(A25,'Catalogue'!$A$5:$F$105,5,FALSE),0))</f>
        <v/>
      </c>
      <c r="G25" s="14" t="n"/>
      <c r="H25" s="13">
        <f>IF(OR(A25="",E25="",F25=""),"",ROUND(E25*F25*(1-G25),2))</f>
        <v/>
      </c>
      <c r="I25" s="14">
        <f>IF(A25="","",IFERROR(VLOOKUP(A25,'Catalogue'!$A$5:$F$105,6,FALSE),20%))</f>
        <v/>
      </c>
      <c r="J25" s="13">
        <f>IF(H25="","",ROUND(H25*I25,2))</f>
        <v/>
      </c>
      <c r="K25" s="13">
        <f>IF(H25="","",H25+J25)</f>
        <v/>
      </c>
      <c r="L25" s="13">
        <f>IF(OR(A25="",E25="",F25=""),"",ROUND(E25*F25*G25,2))</f>
        <v/>
      </c>
      <c r="M25" s="13">
        <f>IF(H25="","",ROUND(H25*'Devis'!$I$10,2))</f>
        <v/>
      </c>
    </row>
    <row r="26">
      <c r="A26" s="10" t="n"/>
      <c r="B26" s="11">
        <f>IF(A26="","",IFERROR(VLOOKUP(A26,'Catalogue'!$A$5:$F$105,2,FALSE),"Référence inconnue"))</f>
        <v/>
      </c>
      <c r="C26" s="11">
        <f>IF(A26="","",IFERROR(VLOOKUP(A26,'Catalogue'!$A$5:$F$105,3,FALSE),""))</f>
        <v/>
      </c>
      <c r="D26" s="10" t="n"/>
      <c r="E26" s="12" t="n"/>
      <c r="F26" s="13">
        <f>IF(A26="","",IFERROR(VLOOKUP(A26,'Catalogue'!$A$5:$F$105,5,FALSE),0))</f>
        <v/>
      </c>
      <c r="G26" s="14" t="n"/>
      <c r="H26" s="13">
        <f>IF(OR(A26="",E26="",F26=""),"",ROUND(E26*F26*(1-G26),2))</f>
        <v/>
      </c>
      <c r="I26" s="14">
        <f>IF(A26="","",IFERROR(VLOOKUP(A26,'Catalogue'!$A$5:$F$105,6,FALSE),20%))</f>
        <v/>
      </c>
      <c r="J26" s="13">
        <f>IF(H26="","",ROUND(H26*I26,2))</f>
        <v/>
      </c>
      <c r="K26" s="13">
        <f>IF(H26="","",H26+J26)</f>
        <v/>
      </c>
      <c r="L26" s="13">
        <f>IF(OR(A26="",E26="",F26=""),"",ROUND(E26*F26*G26,2))</f>
        <v/>
      </c>
      <c r="M26" s="13">
        <f>IF(H26="","",ROUND(H26*'Devis'!$I$10,2))</f>
        <v/>
      </c>
    </row>
    <row r="27">
      <c r="A27" s="10" t="n"/>
      <c r="B27" s="11">
        <f>IF(A27="","",IFERROR(VLOOKUP(A27,'Catalogue'!$A$5:$F$105,2,FALSE),"Référence inconnue"))</f>
        <v/>
      </c>
      <c r="C27" s="11">
        <f>IF(A27="","",IFERROR(VLOOKUP(A27,'Catalogue'!$A$5:$F$105,3,FALSE),""))</f>
        <v/>
      </c>
      <c r="D27" s="10" t="n"/>
      <c r="E27" s="12" t="n"/>
      <c r="F27" s="13">
        <f>IF(A27="","",IFERROR(VLOOKUP(A27,'Catalogue'!$A$5:$F$105,5,FALSE),0))</f>
        <v/>
      </c>
      <c r="G27" s="14" t="n"/>
      <c r="H27" s="13">
        <f>IF(OR(A27="",E27="",F27=""),"",ROUND(E27*F27*(1-G27),2))</f>
        <v/>
      </c>
      <c r="I27" s="14">
        <f>IF(A27="","",IFERROR(VLOOKUP(A27,'Catalogue'!$A$5:$F$105,6,FALSE),20%))</f>
        <v/>
      </c>
      <c r="J27" s="13">
        <f>IF(H27="","",ROUND(H27*I27,2))</f>
        <v/>
      </c>
      <c r="K27" s="13">
        <f>IF(H27="","",H27+J27)</f>
        <v/>
      </c>
      <c r="L27" s="13">
        <f>IF(OR(A27="",E27="",F27=""),"",ROUND(E27*F27*G27,2))</f>
        <v/>
      </c>
      <c r="M27" s="13">
        <f>IF(H27="","",ROUND(H27*'Devis'!$I$10,2))</f>
        <v/>
      </c>
    </row>
    <row r="28">
      <c r="A28" s="10" t="n"/>
      <c r="B28" s="11">
        <f>IF(A28="","",IFERROR(VLOOKUP(A28,'Catalogue'!$A$5:$F$105,2,FALSE),"Référence inconnue"))</f>
        <v/>
      </c>
      <c r="C28" s="11">
        <f>IF(A28="","",IFERROR(VLOOKUP(A28,'Catalogue'!$A$5:$F$105,3,FALSE),""))</f>
        <v/>
      </c>
      <c r="D28" s="10" t="n"/>
      <c r="E28" s="12" t="n"/>
      <c r="F28" s="13">
        <f>IF(A28="","",IFERROR(VLOOKUP(A28,'Catalogue'!$A$5:$F$105,5,FALSE),0))</f>
        <v/>
      </c>
      <c r="G28" s="14" t="n"/>
      <c r="H28" s="13">
        <f>IF(OR(A28="",E28="",F28=""),"",ROUND(E28*F28*(1-G28),2))</f>
        <v/>
      </c>
      <c r="I28" s="14">
        <f>IF(A28="","",IFERROR(VLOOKUP(A28,'Catalogue'!$A$5:$F$105,6,FALSE),20%))</f>
        <v/>
      </c>
      <c r="J28" s="13">
        <f>IF(H28="","",ROUND(H28*I28,2))</f>
        <v/>
      </c>
      <c r="K28" s="13">
        <f>IF(H28="","",H28+J28)</f>
        <v/>
      </c>
      <c r="L28" s="13">
        <f>IF(OR(A28="",E28="",F28=""),"",ROUND(E28*F28*G28,2))</f>
        <v/>
      </c>
      <c r="M28" s="13">
        <f>IF(H28="","",ROUND(H28*'Devis'!$I$10,2))</f>
        <v/>
      </c>
    </row>
    <row r="29">
      <c r="A29" s="10" t="n"/>
      <c r="B29" s="11">
        <f>IF(A29="","",IFERROR(VLOOKUP(A29,'Catalogue'!$A$5:$F$105,2,FALSE),"Référence inconnue"))</f>
        <v/>
      </c>
      <c r="C29" s="11">
        <f>IF(A29="","",IFERROR(VLOOKUP(A29,'Catalogue'!$A$5:$F$105,3,FALSE),""))</f>
        <v/>
      </c>
      <c r="D29" s="10" t="n"/>
      <c r="E29" s="12" t="n"/>
      <c r="F29" s="13">
        <f>IF(A29="","",IFERROR(VLOOKUP(A29,'Catalogue'!$A$5:$F$105,5,FALSE),0))</f>
        <v/>
      </c>
      <c r="G29" s="14" t="n"/>
      <c r="H29" s="13">
        <f>IF(OR(A29="",E29="",F29=""),"",ROUND(E29*F29*(1-G29),2))</f>
        <v/>
      </c>
      <c r="I29" s="14">
        <f>IF(A29="","",IFERROR(VLOOKUP(A29,'Catalogue'!$A$5:$F$105,6,FALSE),20%))</f>
        <v/>
      </c>
      <c r="J29" s="13">
        <f>IF(H29="","",ROUND(H29*I29,2))</f>
        <v/>
      </c>
      <c r="K29" s="13">
        <f>IF(H29="","",H29+J29)</f>
        <v/>
      </c>
      <c r="L29" s="13">
        <f>IF(OR(A29="",E29="",F29=""),"",ROUND(E29*F29*G29,2))</f>
        <v/>
      </c>
      <c r="M29" s="13">
        <f>IF(H29="","",ROUND(H29*'Devis'!$I$10,2))</f>
        <v/>
      </c>
    </row>
    <row r="30">
      <c r="A30" s="10" t="n"/>
      <c r="B30" s="11">
        <f>IF(A30="","",IFERROR(VLOOKUP(A30,'Catalogue'!$A$5:$F$105,2,FALSE),"Référence inconnue"))</f>
        <v/>
      </c>
      <c r="C30" s="11">
        <f>IF(A30="","",IFERROR(VLOOKUP(A30,'Catalogue'!$A$5:$F$105,3,FALSE),""))</f>
        <v/>
      </c>
      <c r="D30" s="10" t="n"/>
      <c r="E30" s="12" t="n"/>
      <c r="F30" s="13">
        <f>IF(A30="","",IFERROR(VLOOKUP(A30,'Catalogue'!$A$5:$F$105,5,FALSE),0))</f>
        <v/>
      </c>
      <c r="G30" s="14" t="n"/>
      <c r="H30" s="13">
        <f>IF(OR(A30="",E30="",F30=""),"",ROUND(E30*F30*(1-G30),2))</f>
        <v/>
      </c>
      <c r="I30" s="14">
        <f>IF(A30="","",IFERROR(VLOOKUP(A30,'Catalogue'!$A$5:$F$105,6,FALSE),20%))</f>
        <v/>
      </c>
      <c r="J30" s="13">
        <f>IF(H30="","",ROUND(H30*I30,2))</f>
        <v/>
      </c>
      <c r="K30" s="13">
        <f>IF(H30="","",H30+J30)</f>
        <v/>
      </c>
      <c r="L30" s="13">
        <f>IF(OR(A30="",E30="",F30=""),"",ROUND(E30*F30*G30,2))</f>
        <v/>
      </c>
      <c r="M30" s="13">
        <f>IF(H30="","",ROUND(H30*'Devis'!$I$10,2))</f>
        <v/>
      </c>
    </row>
    <row r="31">
      <c r="A31" s="10" t="n"/>
      <c r="B31" s="11">
        <f>IF(A31="","",IFERROR(VLOOKUP(A31,'Catalogue'!$A$5:$F$105,2,FALSE),"Référence inconnue"))</f>
        <v/>
      </c>
      <c r="C31" s="11">
        <f>IF(A31="","",IFERROR(VLOOKUP(A31,'Catalogue'!$A$5:$F$105,3,FALSE),""))</f>
        <v/>
      </c>
      <c r="D31" s="10" t="n"/>
      <c r="E31" s="12" t="n"/>
      <c r="F31" s="13">
        <f>IF(A31="","",IFERROR(VLOOKUP(A31,'Catalogue'!$A$5:$F$105,5,FALSE),0))</f>
        <v/>
      </c>
      <c r="G31" s="14" t="n"/>
      <c r="H31" s="13">
        <f>IF(OR(A31="",E31="",F31=""),"",ROUND(E31*F31*(1-G31),2))</f>
        <v/>
      </c>
      <c r="I31" s="14">
        <f>IF(A31="","",IFERROR(VLOOKUP(A31,'Catalogue'!$A$5:$F$105,6,FALSE),20%))</f>
        <v/>
      </c>
      <c r="J31" s="13">
        <f>IF(H31="","",ROUND(H31*I31,2))</f>
        <v/>
      </c>
      <c r="K31" s="13">
        <f>IF(H31="","",H31+J31)</f>
        <v/>
      </c>
      <c r="L31" s="13">
        <f>IF(OR(A31="",E31="",F31=""),"",ROUND(E31*F31*G31,2))</f>
        <v/>
      </c>
      <c r="M31" s="13">
        <f>IF(H31="","",ROUND(H31*'Devis'!$I$10,2))</f>
        <v/>
      </c>
    </row>
    <row r="32">
      <c r="A32" s="10" t="n"/>
      <c r="B32" s="11">
        <f>IF(A32="","",IFERROR(VLOOKUP(A32,'Catalogue'!$A$5:$F$105,2,FALSE),"Référence inconnue"))</f>
        <v/>
      </c>
      <c r="C32" s="11">
        <f>IF(A32="","",IFERROR(VLOOKUP(A32,'Catalogue'!$A$5:$F$105,3,FALSE),""))</f>
        <v/>
      </c>
      <c r="D32" s="10" t="n"/>
      <c r="E32" s="12" t="n"/>
      <c r="F32" s="13">
        <f>IF(A32="","",IFERROR(VLOOKUP(A32,'Catalogue'!$A$5:$F$105,5,FALSE),0))</f>
        <v/>
      </c>
      <c r="G32" s="14" t="n"/>
      <c r="H32" s="13">
        <f>IF(OR(A32="",E32="",F32=""),"",ROUND(E32*F32*(1-G32),2))</f>
        <v/>
      </c>
      <c r="I32" s="14">
        <f>IF(A32="","",IFERROR(VLOOKUP(A32,'Catalogue'!$A$5:$F$105,6,FALSE),20%))</f>
        <v/>
      </c>
      <c r="J32" s="13">
        <f>IF(H32="","",ROUND(H32*I32,2))</f>
        <v/>
      </c>
      <c r="K32" s="13">
        <f>IF(H32="","",H32+J32)</f>
        <v/>
      </c>
      <c r="L32" s="13">
        <f>IF(OR(A32="",E32="",F32=""),"",ROUND(E32*F32*G32,2))</f>
        <v/>
      </c>
      <c r="M32" s="13">
        <f>IF(H32="","",ROUND(H32*'Devis'!$I$10,2))</f>
        <v/>
      </c>
    </row>
    <row r="33">
      <c r="A33" s="10" t="n"/>
      <c r="B33" s="11">
        <f>IF(A33="","",IFERROR(VLOOKUP(A33,'Catalogue'!$A$5:$F$105,2,FALSE),"Référence inconnue"))</f>
        <v/>
      </c>
      <c r="C33" s="11">
        <f>IF(A33="","",IFERROR(VLOOKUP(A33,'Catalogue'!$A$5:$F$105,3,FALSE),""))</f>
        <v/>
      </c>
      <c r="D33" s="10" t="n"/>
      <c r="E33" s="12" t="n"/>
      <c r="F33" s="13">
        <f>IF(A33="","",IFERROR(VLOOKUP(A33,'Catalogue'!$A$5:$F$105,5,FALSE),0))</f>
        <v/>
      </c>
      <c r="G33" s="14" t="n"/>
      <c r="H33" s="13">
        <f>IF(OR(A33="",E33="",F33=""),"",ROUND(E33*F33*(1-G33),2))</f>
        <v/>
      </c>
      <c r="I33" s="14">
        <f>IF(A33="","",IFERROR(VLOOKUP(A33,'Catalogue'!$A$5:$F$105,6,FALSE),20%))</f>
        <v/>
      </c>
      <c r="J33" s="13">
        <f>IF(H33="","",ROUND(H33*I33,2))</f>
        <v/>
      </c>
      <c r="K33" s="13">
        <f>IF(H33="","",H33+J33)</f>
        <v/>
      </c>
      <c r="L33" s="13">
        <f>IF(OR(A33="",E33="",F33=""),"",ROUND(E33*F33*G33,2))</f>
        <v/>
      </c>
      <c r="M33" s="13">
        <f>IF(H33="","",ROUND(H33*'Devis'!$I$10,2))</f>
        <v/>
      </c>
    </row>
    <row r="34">
      <c r="A34" s="10" t="n"/>
      <c r="B34" s="11">
        <f>IF(A34="","",IFERROR(VLOOKUP(A34,'Catalogue'!$A$5:$F$105,2,FALSE),"Référence inconnue"))</f>
        <v/>
      </c>
      <c r="C34" s="11">
        <f>IF(A34="","",IFERROR(VLOOKUP(A34,'Catalogue'!$A$5:$F$105,3,FALSE),""))</f>
        <v/>
      </c>
      <c r="D34" s="10" t="n"/>
      <c r="E34" s="12" t="n"/>
      <c r="F34" s="13">
        <f>IF(A34="","",IFERROR(VLOOKUP(A34,'Catalogue'!$A$5:$F$105,5,FALSE),0))</f>
        <v/>
      </c>
      <c r="G34" s="14" t="n"/>
      <c r="H34" s="13">
        <f>IF(OR(A34="",E34="",F34=""),"",ROUND(E34*F34*(1-G34),2))</f>
        <v/>
      </c>
      <c r="I34" s="14">
        <f>IF(A34="","",IFERROR(VLOOKUP(A34,'Catalogue'!$A$5:$F$105,6,FALSE),20%))</f>
        <v/>
      </c>
      <c r="J34" s="13">
        <f>IF(H34="","",ROUND(H34*I34,2))</f>
        <v/>
      </c>
      <c r="K34" s="13">
        <f>IF(H34="","",H34+J34)</f>
        <v/>
      </c>
      <c r="L34" s="13">
        <f>IF(OR(A34="",E34="",F34=""),"",ROUND(E34*F34*G34,2))</f>
        <v/>
      </c>
      <c r="M34" s="13">
        <f>IF(H34="","",ROUND(H34*'Devis'!$I$10,2))</f>
        <v/>
      </c>
    </row>
    <row r="35">
      <c r="A35" s="10" t="n"/>
      <c r="B35" s="11">
        <f>IF(A35="","",IFERROR(VLOOKUP(A35,'Catalogue'!$A$5:$F$105,2,FALSE),"Référence inconnue"))</f>
        <v/>
      </c>
      <c r="C35" s="11">
        <f>IF(A35="","",IFERROR(VLOOKUP(A35,'Catalogue'!$A$5:$F$105,3,FALSE),""))</f>
        <v/>
      </c>
      <c r="D35" s="10" t="n"/>
      <c r="E35" s="12" t="n"/>
      <c r="F35" s="13">
        <f>IF(A35="","",IFERROR(VLOOKUP(A35,'Catalogue'!$A$5:$F$105,5,FALSE),0))</f>
        <v/>
      </c>
      <c r="G35" s="14" t="n"/>
      <c r="H35" s="13">
        <f>IF(OR(A35="",E35="",F35=""),"",ROUND(E35*F35*(1-G35),2))</f>
        <v/>
      </c>
      <c r="I35" s="14">
        <f>IF(A35="","",IFERROR(VLOOKUP(A35,'Catalogue'!$A$5:$F$105,6,FALSE),20%))</f>
        <v/>
      </c>
      <c r="J35" s="13">
        <f>IF(H35="","",ROUND(H35*I35,2))</f>
        <v/>
      </c>
      <c r="K35" s="13">
        <f>IF(H35="","",H35+J35)</f>
        <v/>
      </c>
      <c r="L35" s="13">
        <f>IF(OR(A35="",E35="",F35=""),"",ROUND(E35*F35*G35,2))</f>
        <v/>
      </c>
      <c r="M35" s="13">
        <f>IF(H35="","",ROUND(H35*'Devis'!$I$10,2))</f>
        <v/>
      </c>
    </row>
    <row r="36">
      <c r="A36" s="10" t="n"/>
      <c r="B36" s="11">
        <f>IF(A36="","",IFERROR(VLOOKUP(A36,'Catalogue'!$A$5:$F$105,2,FALSE),"Référence inconnue"))</f>
        <v/>
      </c>
      <c r="C36" s="11">
        <f>IF(A36="","",IFERROR(VLOOKUP(A36,'Catalogue'!$A$5:$F$105,3,FALSE),""))</f>
        <v/>
      </c>
      <c r="D36" s="10" t="n"/>
      <c r="E36" s="12" t="n"/>
      <c r="F36" s="13">
        <f>IF(A36="","",IFERROR(VLOOKUP(A36,'Catalogue'!$A$5:$F$105,5,FALSE),0))</f>
        <v/>
      </c>
      <c r="G36" s="14" t="n"/>
      <c r="H36" s="13">
        <f>IF(OR(A36="",E36="",F36=""),"",ROUND(E36*F36*(1-G36),2))</f>
        <v/>
      </c>
      <c r="I36" s="14">
        <f>IF(A36="","",IFERROR(VLOOKUP(A36,'Catalogue'!$A$5:$F$105,6,FALSE),20%))</f>
        <v/>
      </c>
      <c r="J36" s="13">
        <f>IF(H36="","",ROUND(H36*I36,2))</f>
        <v/>
      </c>
      <c r="K36" s="13">
        <f>IF(H36="","",H36+J36)</f>
        <v/>
      </c>
      <c r="L36" s="13">
        <f>IF(OR(A36="",E36="",F36=""),"",ROUND(E36*F36*G36,2))</f>
        <v/>
      </c>
      <c r="M36" s="13">
        <f>IF(H36="","",ROUND(H36*'Devis'!$I$10,2))</f>
        <v/>
      </c>
    </row>
    <row r="37">
      <c r="A37" s="10" t="n"/>
      <c r="B37" s="11">
        <f>IF(A37="","",IFERROR(VLOOKUP(A37,'Catalogue'!$A$5:$F$105,2,FALSE),"Référence inconnue"))</f>
        <v/>
      </c>
      <c r="C37" s="11">
        <f>IF(A37="","",IFERROR(VLOOKUP(A37,'Catalogue'!$A$5:$F$105,3,FALSE),""))</f>
        <v/>
      </c>
      <c r="D37" s="10" t="n"/>
      <c r="E37" s="12" t="n"/>
      <c r="F37" s="13">
        <f>IF(A37="","",IFERROR(VLOOKUP(A37,'Catalogue'!$A$5:$F$105,5,FALSE),0))</f>
        <v/>
      </c>
      <c r="G37" s="14" t="n"/>
      <c r="H37" s="13">
        <f>IF(OR(A37="",E37="",F37=""),"",ROUND(E37*F37*(1-G37),2))</f>
        <v/>
      </c>
      <c r="I37" s="14">
        <f>IF(A37="","",IFERROR(VLOOKUP(A37,'Catalogue'!$A$5:$F$105,6,FALSE),20%))</f>
        <v/>
      </c>
      <c r="J37" s="13">
        <f>IF(H37="","",ROUND(H37*I37,2))</f>
        <v/>
      </c>
      <c r="K37" s="13">
        <f>IF(H37="","",H37+J37)</f>
        <v/>
      </c>
      <c r="L37" s="13">
        <f>IF(OR(A37="",E37="",F37=""),"",ROUND(E37*F37*G37,2))</f>
        <v/>
      </c>
      <c r="M37" s="13">
        <f>IF(H37="","",ROUND(H37*'Devis'!$I$10,2))</f>
        <v/>
      </c>
    </row>
    <row r="38">
      <c r="A38" s="10" t="n"/>
      <c r="B38" s="11">
        <f>IF(A38="","",IFERROR(VLOOKUP(A38,'Catalogue'!$A$5:$F$105,2,FALSE),"Référence inconnue"))</f>
        <v/>
      </c>
      <c r="C38" s="11">
        <f>IF(A38="","",IFERROR(VLOOKUP(A38,'Catalogue'!$A$5:$F$105,3,FALSE),""))</f>
        <v/>
      </c>
      <c r="D38" s="10" t="n"/>
      <c r="E38" s="12" t="n"/>
      <c r="F38" s="13">
        <f>IF(A38="","",IFERROR(VLOOKUP(A38,'Catalogue'!$A$5:$F$105,5,FALSE),0))</f>
        <v/>
      </c>
      <c r="G38" s="14" t="n"/>
      <c r="H38" s="13">
        <f>IF(OR(A38="",E38="",F38=""),"",ROUND(E38*F38*(1-G38),2))</f>
        <v/>
      </c>
      <c r="I38" s="14">
        <f>IF(A38="","",IFERROR(VLOOKUP(A38,'Catalogue'!$A$5:$F$105,6,FALSE),20%))</f>
        <v/>
      </c>
      <c r="J38" s="13">
        <f>IF(H38="","",ROUND(H38*I38,2))</f>
        <v/>
      </c>
      <c r="K38" s="13">
        <f>IF(H38="","",H38+J38)</f>
        <v/>
      </c>
      <c r="L38" s="13">
        <f>IF(OR(A38="",E38="",F38=""),"",ROUND(E38*F38*G38,2))</f>
        <v/>
      </c>
      <c r="M38" s="13">
        <f>IF(H38="","",ROUND(H38*'Devis'!$I$10,2))</f>
        <v/>
      </c>
    </row>
    <row r="39">
      <c r="A39" s="10" t="n"/>
      <c r="B39" s="11">
        <f>IF(A39="","",IFERROR(VLOOKUP(A39,'Catalogue'!$A$5:$F$105,2,FALSE),"Référence inconnue"))</f>
        <v/>
      </c>
      <c r="C39" s="11">
        <f>IF(A39="","",IFERROR(VLOOKUP(A39,'Catalogue'!$A$5:$F$105,3,FALSE),""))</f>
        <v/>
      </c>
      <c r="D39" s="10" t="n"/>
      <c r="E39" s="12" t="n"/>
      <c r="F39" s="13">
        <f>IF(A39="","",IFERROR(VLOOKUP(A39,'Catalogue'!$A$5:$F$105,5,FALSE),0))</f>
        <v/>
      </c>
      <c r="G39" s="14" t="n"/>
      <c r="H39" s="13">
        <f>IF(OR(A39="",E39="",F39=""),"",ROUND(E39*F39*(1-G39),2))</f>
        <v/>
      </c>
      <c r="I39" s="14">
        <f>IF(A39="","",IFERROR(VLOOKUP(A39,'Catalogue'!$A$5:$F$105,6,FALSE),20%))</f>
        <v/>
      </c>
      <c r="J39" s="13">
        <f>IF(H39="","",ROUND(H39*I39,2))</f>
        <v/>
      </c>
      <c r="K39" s="13">
        <f>IF(H39="","",H39+J39)</f>
        <v/>
      </c>
      <c r="L39" s="13">
        <f>IF(OR(A39="",E39="",F39=""),"",ROUND(E39*F39*G39,2))</f>
        <v/>
      </c>
      <c r="M39" s="13">
        <f>IF(H39="","",ROUND(H39*'Devis'!$I$10,2))</f>
        <v/>
      </c>
    </row>
    <row r="40">
      <c r="A40" s="10" t="n"/>
      <c r="B40" s="11">
        <f>IF(A40="","",IFERROR(VLOOKUP(A40,'Catalogue'!$A$5:$F$105,2,FALSE),"Référence inconnue"))</f>
        <v/>
      </c>
      <c r="C40" s="11">
        <f>IF(A40="","",IFERROR(VLOOKUP(A40,'Catalogue'!$A$5:$F$105,3,FALSE),""))</f>
        <v/>
      </c>
      <c r="D40" s="10" t="n"/>
      <c r="E40" s="12" t="n"/>
      <c r="F40" s="13">
        <f>IF(A40="","",IFERROR(VLOOKUP(A40,'Catalogue'!$A$5:$F$105,5,FALSE),0))</f>
        <v/>
      </c>
      <c r="G40" s="14" t="n"/>
      <c r="H40" s="13">
        <f>IF(OR(A40="",E40="",F40=""),"",ROUND(E40*F40*(1-G40),2))</f>
        <v/>
      </c>
      <c r="I40" s="14">
        <f>IF(A40="","",IFERROR(VLOOKUP(A40,'Catalogue'!$A$5:$F$105,6,FALSE),20%))</f>
        <v/>
      </c>
      <c r="J40" s="13">
        <f>IF(H40="","",ROUND(H40*I40,2))</f>
        <v/>
      </c>
      <c r="K40" s="13">
        <f>IF(H40="","",H40+J40)</f>
        <v/>
      </c>
      <c r="L40" s="13">
        <f>IF(OR(A40="",E40="",F40=""),"",ROUND(E40*F40*G40,2))</f>
        <v/>
      </c>
      <c r="M40" s="13">
        <f>IF(H40="","",ROUND(H40*'Devis'!$I$10,2))</f>
        <v/>
      </c>
    </row>
    <row r="41">
      <c r="A41" s="10" t="n"/>
      <c r="B41" s="11">
        <f>IF(A41="","",IFERROR(VLOOKUP(A41,'Catalogue'!$A$5:$F$105,2,FALSE),"Référence inconnue"))</f>
        <v/>
      </c>
      <c r="C41" s="11">
        <f>IF(A41="","",IFERROR(VLOOKUP(A41,'Catalogue'!$A$5:$F$105,3,FALSE),""))</f>
        <v/>
      </c>
      <c r="D41" s="10" t="n"/>
      <c r="E41" s="12" t="n"/>
      <c r="F41" s="13">
        <f>IF(A41="","",IFERROR(VLOOKUP(A41,'Catalogue'!$A$5:$F$105,5,FALSE),0))</f>
        <v/>
      </c>
      <c r="G41" s="14" t="n"/>
      <c r="H41" s="13">
        <f>IF(OR(A41="",E41="",F41=""),"",ROUND(E41*F41*(1-G41),2))</f>
        <v/>
      </c>
      <c r="I41" s="14">
        <f>IF(A41="","",IFERROR(VLOOKUP(A41,'Catalogue'!$A$5:$F$105,6,FALSE),20%))</f>
        <v/>
      </c>
      <c r="J41" s="13">
        <f>IF(H41="","",ROUND(H41*I41,2))</f>
        <v/>
      </c>
      <c r="K41" s="13">
        <f>IF(H41="","",H41+J41)</f>
        <v/>
      </c>
      <c r="L41" s="13">
        <f>IF(OR(A41="",E41="",F41=""),"",ROUND(E41*F41*G41,2))</f>
        <v/>
      </c>
      <c r="M41" s="13">
        <f>IF(H41="","",ROUND(H41*'Devis'!$I$10,2))</f>
        <v/>
      </c>
    </row>
    <row r="42">
      <c r="A42" s="10" t="n"/>
      <c r="B42" s="11">
        <f>IF(A42="","",IFERROR(VLOOKUP(A42,'Catalogue'!$A$5:$F$105,2,FALSE),"Référence inconnue"))</f>
        <v/>
      </c>
      <c r="C42" s="11">
        <f>IF(A42="","",IFERROR(VLOOKUP(A42,'Catalogue'!$A$5:$F$105,3,FALSE),""))</f>
        <v/>
      </c>
      <c r="D42" s="10" t="n"/>
      <c r="E42" s="12" t="n"/>
      <c r="F42" s="13">
        <f>IF(A42="","",IFERROR(VLOOKUP(A42,'Catalogue'!$A$5:$F$105,5,FALSE),0))</f>
        <v/>
      </c>
      <c r="G42" s="14" t="n"/>
      <c r="H42" s="13">
        <f>IF(OR(A42="",E42="",F42=""),"",ROUND(E42*F42*(1-G42),2))</f>
        <v/>
      </c>
      <c r="I42" s="14">
        <f>IF(A42="","",IFERROR(VLOOKUP(A42,'Catalogue'!$A$5:$F$105,6,FALSE),20%))</f>
        <v/>
      </c>
      <c r="J42" s="13">
        <f>IF(H42="","",ROUND(H42*I42,2))</f>
        <v/>
      </c>
      <c r="K42" s="13">
        <f>IF(H42="","",H42+J42)</f>
        <v/>
      </c>
      <c r="L42" s="13">
        <f>IF(OR(A42="",E42="",F42=""),"",ROUND(E42*F42*G42,2))</f>
        <v/>
      </c>
      <c r="M42" s="13">
        <f>IF(H42="","",ROUND(H42*'Devis'!$I$10,2))</f>
        <v/>
      </c>
    </row>
    <row r="43">
      <c r="A43" s="10" t="n"/>
      <c r="B43" s="11">
        <f>IF(A43="","",IFERROR(VLOOKUP(A43,'Catalogue'!$A$5:$F$105,2,FALSE),"Référence inconnue"))</f>
        <v/>
      </c>
      <c r="C43" s="11">
        <f>IF(A43="","",IFERROR(VLOOKUP(A43,'Catalogue'!$A$5:$F$105,3,FALSE),""))</f>
        <v/>
      </c>
      <c r="D43" s="10" t="n"/>
      <c r="E43" s="12" t="n"/>
      <c r="F43" s="13">
        <f>IF(A43="","",IFERROR(VLOOKUP(A43,'Catalogue'!$A$5:$F$105,5,FALSE),0))</f>
        <v/>
      </c>
      <c r="G43" s="14" t="n"/>
      <c r="H43" s="13">
        <f>IF(OR(A43="",E43="",F43=""),"",ROUND(E43*F43*(1-G43),2))</f>
        <v/>
      </c>
      <c r="I43" s="14">
        <f>IF(A43="","",IFERROR(VLOOKUP(A43,'Catalogue'!$A$5:$F$105,6,FALSE),20%))</f>
        <v/>
      </c>
      <c r="J43" s="13">
        <f>IF(H43="","",ROUND(H43*I43,2))</f>
        <v/>
      </c>
      <c r="K43" s="13">
        <f>IF(H43="","",H43+J43)</f>
        <v/>
      </c>
      <c r="L43" s="13">
        <f>IF(OR(A43="",E43="",F43=""),"",ROUND(E43*F43*G43,2))</f>
        <v/>
      </c>
      <c r="M43" s="13">
        <f>IF(H43="","",ROUND(H43*'Devis'!$I$10,2))</f>
        <v/>
      </c>
    </row>
    <row r="44">
      <c r="A44" s="10" t="n"/>
      <c r="B44" s="11">
        <f>IF(A44="","",IFERROR(VLOOKUP(A44,'Catalogue'!$A$5:$F$105,2,FALSE),"Référence inconnue"))</f>
        <v/>
      </c>
      <c r="C44" s="11">
        <f>IF(A44="","",IFERROR(VLOOKUP(A44,'Catalogue'!$A$5:$F$105,3,FALSE),""))</f>
        <v/>
      </c>
      <c r="D44" s="10" t="n"/>
      <c r="E44" s="12" t="n"/>
      <c r="F44" s="13">
        <f>IF(A44="","",IFERROR(VLOOKUP(A44,'Catalogue'!$A$5:$F$105,5,FALSE),0))</f>
        <v/>
      </c>
      <c r="G44" s="14" t="n"/>
      <c r="H44" s="13">
        <f>IF(OR(A44="",E44="",F44=""),"",ROUND(E44*F44*(1-G44),2))</f>
        <v/>
      </c>
      <c r="I44" s="14">
        <f>IF(A44="","",IFERROR(VLOOKUP(A44,'Catalogue'!$A$5:$F$105,6,FALSE),20%))</f>
        <v/>
      </c>
      <c r="J44" s="13">
        <f>IF(H44="","",ROUND(H44*I44,2))</f>
        <v/>
      </c>
      <c r="K44" s="13">
        <f>IF(H44="","",H44+J44)</f>
        <v/>
      </c>
      <c r="L44" s="13">
        <f>IF(OR(A44="",E44="",F44=""),"",ROUND(E44*F44*G44,2))</f>
        <v/>
      </c>
      <c r="M44" s="13">
        <f>IF(H44="","",ROUND(H44*'Devis'!$I$10,2))</f>
        <v/>
      </c>
    </row>
    <row r="45">
      <c r="A45" s="10" t="n"/>
      <c r="B45" s="11">
        <f>IF(A45="","",IFERROR(VLOOKUP(A45,'Catalogue'!$A$5:$F$105,2,FALSE),"Référence inconnue"))</f>
        <v/>
      </c>
      <c r="C45" s="11">
        <f>IF(A45="","",IFERROR(VLOOKUP(A45,'Catalogue'!$A$5:$F$105,3,FALSE),""))</f>
        <v/>
      </c>
      <c r="D45" s="10" t="n"/>
      <c r="E45" s="12" t="n"/>
      <c r="F45" s="13">
        <f>IF(A45="","",IFERROR(VLOOKUP(A45,'Catalogue'!$A$5:$F$105,5,FALSE),0))</f>
        <v/>
      </c>
      <c r="G45" s="14" t="n"/>
      <c r="H45" s="13">
        <f>IF(OR(A45="",E45="",F45=""),"",ROUND(E45*F45*(1-G45),2))</f>
        <v/>
      </c>
      <c r="I45" s="14">
        <f>IF(A45="","",IFERROR(VLOOKUP(A45,'Catalogue'!$A$5:$F$105,6,FALSE),20%))</f>
        <v/>
      </c>
      <c r="J45" s="13">
        <f>IF(H45="","",ROUND(H45*I45,2))</f>
        <v/>
      </c>
      <c r="K45" s="13">
        <f>IF(H45="","",H45+J45)</f>
        <v/>
      </c>
      <c r="L45" s="13">
        <f>IF(OR(A45="",E45="",F45=""),"",ROUND(E45*F45*G45,2))</f>
        <v/>
      </c>
      <c r="M45" s="13">
        <f>IF(H45="","",ROUND(H45*'Devis'!$I$10,2))</f>
        <v/>
      </c>
    </row>
    <row r="46">
      <c r="A46" s="10" t="n"/>
      <c r="B46" s="11">
        <f>IF(A46="","",IFERROR(VLOOKUP(A46,'Catalogue'!$A$5:$F$105,2,FALSE),"Référence inconnue"))</f>
        <v/>
      </c>
      <c r="C46" s="11">
        <f>IF(A46="","",IFERROR(VLOOKUP(A46,'Catalogue'!$A$5:$F$105,3,FALSE),""))</f>
        <v/>
      </c>
      <c r="D46" s="10" t="n"/>
      <c r="E46" s="12" t="n"/>
      <c r="F46" s="13">
        <f>IF(A46="","",IFERROR(VLOOKUP(A46,'Catalogue'!$A$5:$F$105,5,FALSE),0))</f>
        <v/>
      </c>
      <c r="G46" s="14" t="n"/>
      <c r="H46" s="13">
        <f>IF(OR(A46="",E46="",F46=""),"",ROUND(E46*F46*(1-G46),2))</f>
        <v/>
      </c>
      <c r="I46" s="14">
        <f>IF(A46="","",IFERROR(VLOOKUP(A46,'Catalogue'!$A$5:$F$105,6,FALSE),20%))</f>
        <v/>
      </c>
      <c r="J46" s="13">
        <f>IF(H46="","",ROUND(H46*I46,2))</f>
        <v/>
      </c>
      <c r="K46" s="13">
        <f>IF(H46="","",H46+J46)</f>
        <v/>
      </c>
      <c r="L46" s="13">
        <f>IF(OR(A46="",E46="",F46=""),"",ROUND(E46*F46*G46,2))</f>
        <v/>
      </c>
      <c r="M46" s="13">
        <f>IF(H46="","",ROUND(H46*'Devis'!$I$10,2))</f>
        <v/>
      </c>
    </row>
    <row r="47">
      <c r="A47" s="10" t="n"/>
      <c r="B47" s="11">
        <f>IF(A47="","",IFERROR(VLOOKUP(A47,'Catalogue'!$A$5:$F$105,2,FALSE),"Référence inconnue"))</f>
        <v/>
      </c>
      <c r="C47" s="11">
        <f>IF(A47="","",IFERROR(VLOOKUP(A47,'Catalogue'!$A$5:$F$105,3,FALSE),""))</f>
        <v/>
      </c>
      <c r="D47" s="10" t="n"/>
      <c r="E47" s="12" t="n"/>
      <c r="F47" s="13">
        <f>IF(A47="","",IFERROR(VLOOKUP(A47,'Catalogue'!$A$5:$F$105,5,FALSE),0))</f>
        <v/>
      </c>
      <c r="G47" s="14" t="n"/>
      <c r="H47" s="13">
        <f>IF(OR(A47="",E47="",F47=""),"",ROUND(E47*F47*(1-G47),2))</f>
        <v/>
      </c>
      <c r="I47" s="14">
        <f>IF(A47="","",IFERROR(VLOOKUP(A47,'Catalogue'!$A$5:$F$105,6,FALSE),20%))</f>
        <v/>
      </c>
      <c r="J47" s="13">
        <f>IF(H47="","",ROUND(H47*I47,2))</f>
        <v/>
      </c>
      <c r="K47" s="13">
        <f>IF(H47="","",H47+J47)</f>
        <v/>
      </c>
      <c r="L47" s="13">
        <f>IF(OR(A47="",E47="",F47=""),"",ROUND(E47*F47*G47,2))</f>
        <v/>
      </c>
      <c r="M47" s="13">
        <f>IF(H47="","",ROUND(H47*'Devis'!$I$10,2))</f>
        <v/>
      </c>
    </row>
    <row r="48">
      <c r="A48" s="10" t="n"/>
      <c r="B48" s="11">
        <f>IF(A48="","",IFERROR(VLOOKUP(A48,'Catalogue'!$A$5:$F$105,2,FALSE),"Référence inconnue"))</f>
        <v/>
      </c>
      <c r="C48" s="11">
        <f>IF(A48="","",IFERROR(VLOOKUP(A48,'Catalogue'!$A$5:$F$105,3,FALSE),""))</f>
        <v/>
      </c>
      <c r="D48" s="10" t="n"/>
      <c r="E48" s="12" t="n"/>
      <c r="F48" s="13">
        <f>IF(A48="","",IFERROR(VLOOKUP(A48,'Catalogue'!$A$5:$F$105,5,FALSE),0))</f>
        <v/>
      </c>
      <c r="G48" s="14" t="n"/>
      <c r="H48" s="13">
        <f>IF(OR(A48="",E48="",F48=""),"",ROUND(E48*F48*(1-G48),2))</f>
        <v/>
      </c>
      <c r="I48" s="14">
        <f>IF(A48="","",IFERROR(VLOOKUP(A48,'Catalogue'!$A$5:$F$105,6,FALSE),20%))</f>
        <v/>
      </c>
      <c r="J48" s="13">
        <f>IF(H48="","",ROUND(H48*I48,2))</f>
        <v/>
      </c>
      <c r="K48" s="13">
        <f>IF(H48="","",H48+J48)</f>
        <v/>
      </c>
      <c r="L48" s="13">
        <f>IF(OR(A48="",E48="",F48=""),"",ROUND(E48*F48*G48,2))</f>
        <v/>
      </c>
      <c r="M48" s="13">
        <f>IF(H48="","",ROUND(H48*'Devis'!$I$10,2))</f>
        <v/>
      </c>
    </row>
    <row r="49">
      <c r="A49" s="10" t="n"/>
      <c r="B49" s="11">
        <f>IF(A49="","",IFERROR(VLOOKUP(A49,'Catalogue'!$A$5:$F$105,2,FALSE),"Référence inconnue"))</f>
        <v/>
      </c>
      <c r="C49" s="11">
        <f>IF(A49="","",IFERROR(VLOOKUP(A49,'Catalogue'!$A$5:$F$105,3,FALSE),""))</f>
        <v/>
      </c>
      <c r="D49" s="10" t="n"/>
      <c r="E49" s="12" t="n"/>
      <c r="F49" s="13">
        <f>IF(A49="","",IFERROR(VLOOKUP(A49,'Catalogue'!$A$5:$F$105,5,FALSE),0))</f>
        <v/>
      </c>
      <c r="G49" s="14" t="n"/>
      <c r="H49" s="13">
        <f>IF(OR(A49="",E49="",F49=""),"",ROUND(E49*F49*(1-G49),2))</f>
        <v/>
      </c>
      <c r="I49" s="14">
        <f>IF(A49="","",IFERROR(VLOOKUP(A49,'Catalogue'!$A$5:$F$105,6,FALSE),20%))</f>
        <v/>
      </c>
      <c r="J49" s="13">
        <f>IF(H49="","",ROUND(H49*I49,2))</f>
        <v/>
      </c>
      <c r="K49" s="13">
        <f>IF(H49="","",H49+J49)</f>
        <v/>
      </c>
      <c r="L49" s="13">
        <f>IF(OR(A49="",E49="",F49=""),"",ROUND(E49*F49*G49,2))</f>
        <v/>
      </c>
      <c r="M49" s="13">
        <f>IF(H49="","",ROUND(H49*'Devis'!$I$10,2))</f>
        <v/>
      </c>
    </row>
    <row r="50">
      <c r="A50" s="10" t="n"/>
      <c r="B50" s="11">
        <f>IF(A50="","",IFERROR(VLOOKUP(A50,'Catalogue'!$A$5:$F$105,2,FALSE),"Référence inconnue"))</f>
        <v/>
      </c>
      <c r="C50" s="11">
        <f>IF(A50="","",IFERROR(VLOOKUP(A50,'Catalogue'!$A$5:$F$105,3,FALSE),""))</f>
        <v/>
      </c>
      <c r="D50" s="10" t="n"/>
      <c r="E50" s="12" t="n"/>
      <c r="F50" s="13">
        <f>IF(A50="","",IFERROR(VLOOKUP(A50,'Catalogue'!$A$5:$F$105,5,FALSE),0))</f>
        <v/>
      </c>
      <c r="G50" s="14" t="n"/>
      <c r="H50" s="13">
        <f>IF(OR(A50="",E50="",F50=""),"",ROUND(E50*F50*(1-G50),2))</f>
        <v/>
      </c>
      <c r="I50" s="14">
        <f>IF(A50="","",IFERROR(VLOOKUP(A50,'Catalogue'!$A$5:$F$105,6,FALSE),20%))</f>
        <v/>
      </c>
      <c r="J50" s="13">
        <f>IF(H50="","",ROUND(H50*I50,2))</f>
        <v/>
      </c>
      <c r="K50" s="13">
        <f>IF(H50="","",H50+J50)</f>
        <v/>
      </c>
      <c r="L50" s="13">
        <f>IF(OR(A50="",E50="",F50=""),"",ROUND(E50*F50*G50,2))</f>
        <v/>
      </c>
      <c r="M50" s="13">
        <f>IF(H50="","",ROUND(H50*'Devis'!$I$10,2))</f>
        <v/>
      </c>
    </row>
    <row r="51">
      <c r="A51" s="10" t="n"/>
      <c r="B51" s="11">
        <f>IF(A51="","",IFERROR(VLOOKUP(A51,'Catalogue'!$A$5:$F$105,2,FALSE),"Référence inconnue"))</f>
        <v/>
      </c>
      <c r="C51" s="11">
        <f>IF(A51="","",IFERROR(VLOOKUP(A51,'Catalogue'!$A$5:$F$105,3,FALSE),""))</f>
        <v/>
      </c>
      <c r="D51" s="10" t="n"/>
      <c r="E51" s="12" t="n"/>
      <c r="F51" s="13">
        <f>IF(A51="","",IFERROR(VLOOKUP(A51,'Catalogue'!$A$5:$F$105,5,FALSE),0))</f>
        <v/>
      </c>
      <c r="G51" s="14" t="n"/>
      <c r="H51" s="13">
        <f>IF(OR(A51="",E51="",F51=""),"",ROUND(E51*F51*(1-G51),2))</f>
        <v/>
      </c>
      <c r="I51" s="14">
        <f>IF(A51="","",IFERROR(VLOOKUP(A51,'Catalogue'!$A$5:$F$105,6,FALSE),20%))</f>
        <v/>
      </c>
      <c r="J51" s="13">
        <f>IF(H51="","",ROUND(H51*I51,2))</f>
        <v/>
      </c>
      <c r="K51" s="13">
        <f>IF(H51="","",H51+J51)</f>
        <v/>
      </c>
      <c r="L51" s="13">
        <f>IF(OR(A51="",E51="",F51=""),"",ROUND(E51*F51*G51,2))</f>
        <v/>
      </c>
      <c r="M51" s="13">
        <f>IF(H51="","",ROUND(H51*'Devis'!$I$10,2))</f>
        <v/>
      </c>
    </row>
    <row r="52">
      <c r="A52" s="10" t="n"/>
      <c r="B52" s="11">
        <f>IF(A52="","",IFERROR(VLOOKUP(A52,'Catalogue'!$A$5:$F$105,2,FALSE),"Référence inconnue"))</f>
        <v/>
      </c>
      <c r="C52" s="11">
        <f>IF(A52="","",IFERROR(VLOOKUP(A52,'Catalogue'!$A$5:$F$105,3,FALSE),""))</f>
        <v/>
      </c>
      <c r="D52" s="10" t="n"/>
      <c r="E52" s="12" t="n"/>
      <c r="F52" s="13">
        <f>IF(A52="","",IFERROR(VLOOKUP(A52,'Catalogue'!$A$5:$F$105,5,FALSE),0))</f>
        <v/>
      </c>
      <c r="G52" s="14" t="n"/>
      <c r="H52" s="13">
        <f>IF(OR(A52="",E52="",F52=""),"",ROUND(E52*F52*(1-G52),2))</f>
        <v/>
      </c>
      <c r="I52" s="14">
        <f>IF(A52="","",IFERROR(VLOOKUP(A52,'Catalogue'!$A$5:$F$105,6,FALSE),20%))</f>
        <v/>
      </c>
      <c r="J52" s="13">
        <f>IF(H52="","",ROUND(H52*I52,2))</f>
        <v/>
      </c>
      <c r="K52" s="13">
        <f>IF(H52="","",H52+J52)</f>
        <v/>
      </c>
      <c r="L52" s="13">
        <f>IF(OR(A52="",E52="",F52=""),"",ROUND(E52*F52*G52,2))</f>
        <v/>
      </c>
      <c r="M52" s="13">
        <f>IF(H52="","",ROUND(H52*'Devis'!$I$10,2))</f>
        <v/>
      </c>
    </row>
    <row r="53">
      <c r="A53" s="10" t="n"/>
      <c r="B53" s="11">
        <f>IF(A53="","",IFERROR(VLOOKUP(A53,'Catalogue'!$A$5:$F$105,2,FALSE),"Référence inconnue"))</f>
        <v/>
      </c>
      <c r="C53" s="11">
        <f>IF(A53="","",IFERROR(VLOOKUP(A53,'Catalogue'!$A$5:$F$105,3,FALSE),""))</f>
        <v/>
      </c>
      <c r="D53" s="10" t="n"/>
      <c r="E53" s="12" t="n"/>
      <c r="F53" s="13">
        <f>IF(A53="","",IFERROR(VLOOKUP(A53,'Catalogue'!$A$5:$F$105,5,FALSE),0))</f>
        <v/>
      </c>
      <c r="G53" s="14" t="n"/>
      <c r="H53" s="13">
        <f>IF(OR(A53="",E53="",F53=""),"",ROUND(E53*F53*(1-G53),2))</f>
        <v/>
      </c>
      <c r="I53" s="14">
        <f>IF(A53="","",IFERROR(VLOOKUP(A53,'Catalogue'!$A$5:$F$105,6,FALSE),20%))</f>
        <v/>
      </c>
      <c r="J53" s="13">
        <f>IF(H53="","",ROUND(H53*I53,2))</f>
        <v/>
      </c>
      <c r="K53" s="13">
        <f>IF(H53="","",H53+J53)</f>
        <v/>
      </c>
      <c r="L53" s="13">
        <f>IF(OR(A53="",E53="",F53=""),"",ROUND(E53*F53*G53,2))</f>
        <v/>
      </c>
      <c r="M53" s="13">
        <f>IF(H53="","",ROUND(H53*'Devis'!$I$10,2))</f>
        <v/>
      </c>
    </row>
    <row r="54">
      <c r="A54" s="10" t="n"/>
      <c r="B54" s="11">
        <f>IF(A54="","",IFERROR(VLOOKUP(A54,'Catalogue'!$A$5:$F$105,2,FALSE),"Référence inconnue"))</f>
        <v/>
      </c>
      <c r="C54" s="11">
        <f>IF(A54="","",IFERROR(VLOOKUP(A54,'Catalogue'!$A$5:$F$105,3,FALSE),""))</f>
        <v/>
      </c>
      <c r="D54" s="10" t="n"/>
      <c r="E54" s="12" t="n"/>
      <c r="F54" s="13">
        <f>IF(A54="","",IFERROR(VLOOKUP(A54,'Catalogue'!$A$5:$F$105,5,FALSE),0))</f>
        <v/>
      </c>
      <c r="G54" s="14" t="n"/>
      <c r="H54" s="13">
        <f>IF(OR(A54="",E54="",F54=""),"",ROUND(E54*F54*(1-G54),2))</f>
        <v/>
      </c>
      <c r="I54" s="14">
        <f>IF(A54="","",IFERROR(VLOOKUP(A54,'Catalogue'!$A$5:$F$105,6,FALSE),20%))</f>
        <v/>
      </c>
      <c r="J54" s="13">
        <f>IF(H54="","",ROUND(H54*I54,2))</f>
        <v/>
      </c>
      <c r="K54" s="13">
        <f>IF(H54="","",H54+J54)</f>
        <v/>
      </c>
      <c r="L54" s="13">
        <f>IF(OR(A54="",E54="",F54=""),"",ROUND(E54*F54*G54,2))</f>
        <v/>
      </c>
      <c r="M54" s="13">
        <f>IF(H54="","",ROUND(H54*'Devis'!$I$10,2))</f>
        <v/>
      </c>
    </row>
    <row r="55">
      <c r="A55" s="10" t="n"/>
      <c r="B55" s="11">
        <f>IF(A55="","",IFERROR(VLOOKUP(A55,'Catalogue'!$A$5:$F$105,2,FALSE),"Référence inconnue"))</f>
        <v/>
      </c>
      <c r="C55" s="11">
        <f>IF(A55="","",IFERROR(VLOOKUP(A55,'Catalogue'!$A$5:$F$105,3,FALSE),""))</f>
        <v/>
      </c>
      <c r="D55" s="10" t="n"/>
      <c r="E55" s="12" t="n"/>
      <c r="F55" s="13">
        <f>IF(A55="","",IFERROR(VLOOKUP(A55,'Catalogue'!$A$5:$F$105,5,FALSE),0))</f>
        <v/>
      </c>
      <c r="G55" s="14" t="n"/>
      <c r="H55" s="13">
        <f>IF(OR(A55="",E55="",F55=""),"",ROUND(E55*F55*(1-G55),2))</f>
        <v/>
      </c>
      <c r="I55" s="14">
        <f>IF(A55="","",IFERROR(VLOOKUP(A55,'Catalogue'!$A$5:$F$105,6,FALSE),20%))</f>
        <v/>
      </c>
      <c r="J55" s="13">
        <f>IF(H55="","",ROUND(H55*I55,2))</f>
        <v/>
      </c>
      <c r="K55" s="13">
        <f>IF(H55="","",H55+J55)</f>
        <v/>
      </c>
      <c r="L55" s="13">
        <f>IF(OR(A55="",E55="",F55=""),"",ROUND(E55*F55*G55,2))</f>
        <v/>
      </c>
      <c r="M55" s="13">
        <f>IF(H55="","",ROUND(H55*'Devis'!$I$10,2))</f>
        <v/>
      </c>
    </row>
    <row r="56">
      <c r="A56" s="10" t="n"/>
      <c r="B56" s="11">
        <f>IF(A56="","",IFERROR(VLOOKUP(A56,'Catalogue'!$A$5:$F$105,2,FALSE),"Référence inconnue"))</f>
        <v/>
      </c>
      <c r="C56" s="11">
        <f>IF(A56="","",IFERROR(VLOOKUP(A56,'Catalogue'!$A$5:$F$105,3,FALSE),""))</f>
        <v/>
      </c>
      <c r="D56" s="10" t="n"/>
      <c r="E56" s="12" t="n"/>
      <c r="F56" s="13">
        <f>IF(A56="","",IFERROR(VLOOKUP(A56,'Catalogue'!$A$5:$F$105,5,FALSE),0))</f>
        <v/>
      </c>
      <c r="G56" s="14" t="n"/>
      <c r="H56" s="13">
        <f>IF(OR(A56="",E56="",F56=""),"",ROUND(E56*F56*(1-G56),2))</f>
        <v/>
      </c>
      <c r="I56" s="14">
        <f>IF(A56="","",IFERROR(VLOOKUP(A56,'Catalogue'!$A$5:$F$105,6,FALSE),20%))</f>
        <v/>
      </c>
      <c r="J56" s="13">
        <f>IF(H56="","",ROUND(H56*I56,2))</f>
        <v/>
      </c>
      <c r="K56" s="13">
        <f>IF(H56="","",H56+J56)</f>
        <v/>
      </c>
      <c r="L56" s="13">
        <f>IF(OR(A56="",E56="",F56=""),"",ROUND(E56*F56*G56,2))</f>
        <v/>
      </c>
      <c r="M56" s="13">
        <f>IF(H56="","",ROUND(H56*'Devis'!$I$10,2))</f>
        <v/>
      </c>
    </row>
    <row r="57">
      <c r="A57" s="10" t="n"/>
      <c r="B57" s="11">
        <f>IF(A57="","",IFERROR(VLOOKUP(A57,'Catalogue'!$A$5:$F$105,2,FALSE),"Référence inconnue"))</f>
        <v/>
      </c>
      <c r="C57" s="11">
        <f>IF(A57="","",IFERROR(VLOOKUP(A57,'Catalogue'!$A$5:$F$105,3,FALSE),""))</f>
        <v/>
      </c>
      <c r="D57" s="10" t="n"/>
      <c r="E57" s="12" t="n"/>
      <c r="F57" s="13">
        <f>IF(A57="","",IFERROR(VLOOKUP(A57,'Catalogue'!$A$5:$F$105,5,FALSE),0))</f>
        <v/>
      </c>
      <c r="G57" s="14" t="n"/>
      <c r="H57" s="13">
        <f>IF(OR(A57="",E57="",F57=""),"",ROUND(E57*F57*(1-G57),2))</f>
        <v/>
      </c>
      <c r="I57" s="14">
        <f>IF(A57="","",IFERROR(VLOOKUP(A57,'Catalogue'!$A$5:$F$105,6,FALSE),20%))</f>
        <v/>
      </c>
      <c r="J57" s="13">
        <f>IF(H57="","",ROUND(H57*I57,2))</f>
        <v/>
      </c>
      <c r="K57" s="13">
        <f>IF(H57="","",H57+J57)</f>
        <v/>
      </c>
      <c r="L57" s="13">
        <f>IF(OR(A57="",E57="",F57=""),"",ROUND(E57*F57*G57,2))</f>
        <v/>
      </c>
      <c r="M57" s="13">
        <f>IF(H57="","",ROUND(H57*'Devis'!$I$10,2))</f>
        <v/>
      </c>
    </row>
    <row r="58">
      <c r="A58" s="10" t="n"/>
      <c r="B58" s="11">
        <f>IF(A58="","",IFERROR(VLOOKUP(A58,'Catalogue'!$A$5:$F$105,2,FALSE),"Référence inconnue"))</f>
        <v/>
      </c>
      <c r="C58" s="11">
        <f>IF(A58="","",IFERROR(VLOOKUP(A58,'Catalogue'!$A$5:$F$105,3,FALSE),""))</f>
        <v/>
      </c>
      <c r="D58" s="10" t="n"/>
      <c r="E58" s="12" t="n"/>
      <c r="F58" s="13">
        <f>IF(A58="","",IFERROR(VLOOKUP(A58,'Catalogue'!$A$5:$F$105,5,FALSE),0))</f>
        <v/>
      </c>
      <c r="G58" s="14" t="n"/>
      <c r="H58" s="13">
        <f>IF(OR(A58="",E58="",F58=""),"",ROUND(E58*F58*(1-G58),2))</f>
        <v/>
      </c>
      <c r="I58" s="14">
        <f>IF(A58="","",IFERROR(VLOOKUP(A58,'Catalogue'!$A$5:$F$105,6,FALSE),20%))</f>
        <v/>
      </c>
      <c r="J58" s="13">
        <f>IF(H58="","",ROUND(H58*I58,2))</f>
        <v/>
      </c>
      <c r="K58" s="13">
        <f>IF(H58="","",H58+J58)</f>
        <v/>
      </c>
      <c r="L58" s="13">
        <f>IF(OR(A58="",E58="",F58=""),"",ROUND(E58*F58*G58,2))</f>
        <v/>
      </c>
      <c r="M58" s="13">
        <f>IF(H58="","",ROUND(H58*'Devis'!$I$10,2))</f>
        <v/>
      </c>
    </row>
    <row r="59">
      <c r="A59" s="10" t="n"/>
      <c r="B59" s="11">
        <f>IF(A59="","",IFERROR(VLOOKUP(A59,'Catalogue'!$A$5:$F$105,2,FALSE),"Référence inconnue"))</f>
        <v/>
      </c>
      <c r="C59" s="11">
        <f>IF(A59="","",IFERROR(VLOOKUP(A59,'Catalogue'!$A$5:$F$105,3,FALSE),""))</f>
        <v/>
      </c>
      <c r="D59" s="10" t="n"/>
      <c r="E59" s="12" t="n"/>
      <c r="F59" s="13">
        <f>IF(A59="","",IFERROR(VLOOKUP(A59,'Catalogue'!$A$5:$F$105,5,FALSE),0))</f>
        <v/>
      </c>
      <c r="G59" s="14" t="n"/>
      <c r="H59" s="13">
        <f>IF(OR(A59="",E59="",F59=""),"",ROUND(E59*F59*(1-G59),2))</f>
        <v/>
      </c>
      <c r="I59" s="14">
        <f>IF(A59="","",IFERROR(VLOOKUP(A59,'Catalogue'!$A$5:$F$105,6,FALSE),20%))</f>
        <v/>
      </c>
      <c r="J59" s="13">
        <f>IF(H59="","",ROUND(H59*I59,2))</f>
        <v/>
      </c>
      <c r="K59" s="13">
        <f>IF(H59="","",H59+J59)</f>
        <v/>
      </c>
      <c r="L59" s="13">
        <f>IF(OR(A59="",E59="",F59=""),"",ROUND(E59*F59*G59,2))</f>
        <v/>
      </c>
      <c r="M59" s="13">
        <f>IF(H59="","",ROUND(H59*'Devis'!$I$10,2))</f>
        <v/>
      </c>
    </row>
    <row r="60">
      <c r="A60" s="10" t="n"/>
      <c r="B60" s="11">
        <f>IF(A60="","",IFERROR(VLOOKUP(A60,'Catalogue'!$A$5:$F$105,2,FALSE),"Référence inconnue"))</f>
        <v/>
      </c>
      <c r="C60" s="11">
        <f>IF(A60="","",IFERROR(VLOOKUP(A60,'Catalogue'!$A$5:$F$105,3,FALSE),""))</f>
        <v/>
      </c>
      <c r="D60" s="10" t="n"/>
      <c r="E60" s="12" t="n"/>
      <c r="F60" s="13">
        <f>IF(A60="","",IFERROR(VLOOKUP(A60,'Catalogue'!$A$5:$F$105,5,FALSE),0))</f>
        <v/>
      </c>
      <c r="G60" s="14" t="n"/>
      <c r="H60" s="13">
        <f>IF(OR(A60="",E60="",F60=""),"",ROUND(E60*F60*(1-G60),2))</f>
        <v/>
      </c>
      <c r="I60" s="14">
        <f>IF(A60="","",IFERROR(VLOOKUP(A60,'Catalogue'!$A$5:$F$105,6,FALSE),20%))</f>
        <v/>
      </c>
      <c r="J60" s="13">
        <f>IF(H60="","",ROUND(H60*I60,2))</f>
        <v/>
      </c>
      <c r="K60" s="13">
        <f>IF(H60="","",H60+J60)</f>
        <v/>
      </c>
      <c r="L60" s="13">
        <f>IF(OR(A60="",E60="",F60=""),"",ROUND(E60*F60*G60,2))</f>
        <v/>
      </c>
      <c r="M60" s="13">
        <f>IF(H60="","",ROUND(H60*'Devis'!$I$10,2))</f>
        <v/>
      </c>
    </row>
    <row r="61">
      <c r="A61" s="10" t="n"/>
      <c r="B61" s="11">
        <f>IF(A61="","",IFERROR(VLOOKUP(A61,'Catalogue'!$A$5:$F$105,2,FALSE),"Référence inconnue"))</f>
        <v/>
      </c>
      <c r="C61" s="11">
        <f>IF(A61="","",IFERROR(VLOOKUP(A61,'Catalogue'!$A$5:$F$105,3,FALSE),""))</f>
        <v/>
      </c>
      <c r="D61" s="10" t="n"/>
      <c r="E61" s="12" t="n"/>
      <c r="F61" s="13">
        <f>IF(A61="","",IFERROR(VLOOKUP(A61,'Catalogue'!$A$5:$F$105,5,FALSE),0))</f>
        <v/>
      </c>
      <c r="G61" s="14" t="n"/>
      <c r="H61" s="13">
        <f>IF(OR(A61="",E61="",F61=""),"",ROUND(E61*F61*(1-G61),2))</f>
        <v/>
      </c>
      <c r="I61" s="14">
        <f>IF(A61="","",IFERROR(VLOOKUP(A61,'Catalogue'!$A$5:$F$105,6,FALSE),20%))</f>
        <v/>
      </c>
      <c r="J61" s="13">
        <f>IF(H61="","",ROUND(H61*I61,2))</f>
        <v/>
      </c>
      <c r="K61" s="13">
        <f>IF(H61="","",H61+J61)</f>
        <v/>
      </c>
      <c r="L61" s="13">
        <f>IF(OR(A61="",E61="",F61=""),"",ROUND(E61*F61*G61,2))</f>
        <v/>
      </c>
      <c r="M61" s="13">
        <f>IF(H61="","",ROUND(H61*'Devis'!$I$10,2))</f>
        <v/>
      </c>
    </row>
    <row r="62">
      <c r="A62" s="10" t="n"/>
      <c r="B62" s="11">
        <f>IF(A62="","",IFERROR(VLOOKUP(A62,'Catalogue'!$A$5:$F$105,2,FALSE),"Référence inconnue"))</f>
        <v/>
      </c>
      <c r="C62" s="11">
        <f>IF(A62="","",IFERROR(VLOOKUP(A62,'Catalogue'!$A$5:$F$105,3,FALSE),""))</f>
        <v/>
      </c>
      <c r="D62" s="10" t="n"/>
      <c r="E62" s="12" t="n"/>
      <c r="F62" s="13">
        <f>IF(A62="","",IFERROR(VLOOKUP(A62,'Catalogue'!$A$5:$F$105,5,FALSE),0))</f>
        <v/>
      </c>
      <c r="G62" s="14" t="n"/>
      <c r="H62" s="13">
        <f>IF(OR(A62="",E62="",F62=""),"",ROUND(E62*F62*(1-G62),2))</f>
        <v/>
      </c>
      <c r="I62" s="14">
        <f>IF(A62="","",IFERROR(VLOOKUP(A62,'Catalogue'!$A$5:$F$105,6,FALSE),20%))</f>
        <v/>
      </c>
      <c r="J62" s="13">
        <f>IF(H62="","",ROUND(H62*I62,2))</f>
        <v/>
      </c>
      <c r="K62" s="13">
        <f>IF(H62="","",H62+J62)</f>
        <v/>
      </c>
      <c r="L62" s="13">
        <f>IF(OR(A62="",E62="",F62=""),"",ROUND(E62*F62*G62,2))</f>
        <v/>
      </c>
      <c r="M62" s="13">
        <f>IF(H62="","",ROUND(H62*'Devis'!$I$10,2))</f>
        <v/>
      </c>
    </row>
    <row r="63">
      <c r="A63" s="10" t="n"/>
      <c r="B63" s="11">
        <f>IF(A63="","",IFERROR(VLOOKUP(A63,'Catalogue'!$A$5:$F$105,2,FALSE),"Référence inconnue"))</f>
        <v/>
      </c>
      <c r="C63" s="11">
        <f>IF(A63="","",IFERROR(VLOOKUP(A63,'Catalogue'!$A$5:$F$105,3,FALSE),""))</f>
        <v/>
      </c>
      <c r="D63" s="10" t="n"/>
      <c r="E63" s="12" t="n"/>
      <c r="F63" s="13">
        <f>IF(A63="","",IFERROR(VLOOKUP(A63,'Catalogue'!$A$5:$F$105,5,FALSE),0))</f>
        <v/>
      </c>
      <c r="G63" s="14" t="n"/>
      <c r="H63" s="13">
        <f>IF(OR(A63="",E63="",F63=""),"",ROUND(E63*F63*(1-G63),2))</f>
        <v/>
      </c>
      <c r="I63" s="14">
        <f>IF(A63="","",IFERROR(VLOOKUP(A63,'Catalogue'!$A$5:$F$105,6,FALSE),20%))</f>
        <v/>
      </c>
      <c r="J63" s="13">
        <f>IF(H63="","",ROUND(H63*I63,2))</f>
        <v/>
      </c>
      <c r="K63" s="13">
        <f>IF(H63="","",H63+J63)</f>
        <v/>
      </c>
      <c r="L63" s="13">
        <f>IF(OR(A63="",E63="",F63=""),"",ROUND(E63*F63*G63,2))</f>
        <v/>
      </c>
      <c r="M63" s="13">
        <f>IF(H63="","",ROUND(H63*'Devis'!$I$10,2))</f>
        <v/>
      </c>
    </row>
    <row r="64">
      <c r="A64" s="10" t="n"/>
      <c r="B64" s="11">
        <f>IF(A64="","",IFERROR(VLOOKUP(A64,'Catalogue'!$A$5:$F$105,2,FALSE),"Référence inconnue"))</f>
        <v/>
      </c>
      <c r="C64" s="11">
        <f>IF(A64="","",IFERROR(VLOOKUP(A64,'Catalogue'!$A$5:$F$105,3,FALSE),""))</f>
        <v/>
      </c>
      <c r="D64" s="10" t="n"/>
      <c r="E64" s="12" t="n"/>
      <c r="F64" s="13">
        <f>IF(A64="","",IFERROR(VLOOKUP(A64,'Catalogue'!$A$5:$F$105,5,FALSE),0))</f>
        <v/>
      </c>
      <c r="G64" s="14" t="n"/>
      <c r="H64" s="13">
        <f>IF(OR(A64="",E64="",F64=""),"",ROUND(E64*F64*(1-G64),2))</f>
        <v/>
      </c>
      <c r="I64" s="14">
        <f>IF(A64="","",IFERROR(VLOOKUP(A64,'Catalogue'!$A$5:$F$105,6,FALSE),20%))</f>
        <v/>
      </c>
      <c r="J64" s="13">
        <f>IF(H64="","",ROUND(H64*I64,2))</f>
        <v/>
      </c>
      <c r="K64" s="13">
        <f>IF(H64="","",H64+J64)</f>
        <v/>
      </c>
      <c r="L64" s="13">
        <f>IF(OR(A64="",E64="",F64=""),"",ROUND(E64*F64*G64,2))</f>
        <v/>
      </c>
      <c r="M64" s="13">
        <f>IF(H64="","",ROUND(H64*'Devis'!$I$10,2))</f>
        <v/>
      </c>
    </row>
    <row r="65">
      <c r="A65" s="10" t="n"/>
      <c r="B65" s="11">
        <f>IF(A65="","",IFERROR(VLOOKUP(A65,'Catalogue'!$A$5:$F$105,2,FALSE),"Référence inconnue"))</f>
        <v/>
      </c>
      <c r="C65" s="11">
        <f>IF(A65="","",IFERROR(VLOOKUP(A65,'Catalogue'!$A$5:$F$105,3,FALSE),""))</f>
        <v/>
      </c>
      <c r="D65" s="10" t="n"/>
      <c r="E65" s="12" t="n"/>
      <c r="F65" s="13">
        <f>IF(A65="","",IFERROR(VLOOKUP(A65,'Catalogue'!$A$5:$F$105,5,FALSE),0))</f>
        <v/>
      </c>
      <c r="G65" s="14" t="n"/>
      <c r="H65" s="13">
        <f>IF(OR(A65="",E65="",F65=""),"",ROUND(E65*F65*(1-G65),2))</f>
        <v/>
      </c>
      <c r="I65" s="14">
        <f>IF(A65="","",IFERROR(VLOOKUP(A65,'Catalogue'!$A$5:$F$105,6,FALSE),20%))</f>
        <v/>
      </c>
      <c r="J65" s="13">
        <f>IF(H65="","",ROUND(H65*I65,2))</f>
        <v/>
      </c>
      <c r="K65" s="13">
        <f>IF(H65="","",H65+J65)</f>
        <v/>
      </c>
      <c r="L65" s="13">
        <f>IF(OR(A65="",E65="",F65=""),"",ROUND(E65*F65*G65,2))</f>
        <v/>
      </c>
      <c r="M65" s="13">
        <f>IF(H65="","",ROUND(H65*'Devis'!$I$10,2))</f>
        <v/>
      </c>
    </row>
    <row r="66">
      <c r="A66" s="10" t="n"/>
      <c r="B66" s="11">
        <f>IF(A66="","",IFERROR(VLOOKUP(A66,'Catalogue'!$A$5:$F$105,2,FALSE),"Référence inconnue"))</f>
        <v/>
      </c>
      <c r="C66" s="11">
        <f>IF(A66="","",IFERROR(VLOOKUP(A66,'Catalogue'!$A$5:$F$105,3,FALSE),""))</f>
        <v/>
      </c>
      <c r="D66" s="10" t="n"/>
      <c r="E66" s="12" t="n"/>
      <c r="F66" s="13">
        <f>IF(A66="","",IFERROR(VLOOKUP(A66,'Catalogue'!$A$5:$F$105,5,FALSE),0))</f>
        <v/>
      </c>
      <c r="G66" s="14" t="n"/>
      <c r="H66" s="13">
        <f>IF(OR(A66="",E66="",F66=""),"",ROUND(E66*F66*(1-G66),2))</f>
        <v/>
      </c>
      <c r="I66" s="14">
        <f>IF(A66="","",IFERROR(VLOOKUP(A66,'Catalogue'!$A$5:$F$105,6,FALSE),20%))</f>
        <v/>
      </c>
      <c r="J66" s="13">
        <f>IF(H66="","",ROUND(H66*I66,2))</f>
        <v/>
      </c>
      <c r="K66" s="13">
        <f>IF(H66="","",H66+J66)</f>
        <v/>
      </c>
      <c r="L66" s="13">
        <f>IF(OR(A66="",E66="",F66=""),"",ROUND(E66*F66*G66,2))</f>
        <v/>
      </c>
      <c r="M66" s="13">
        <f>IF(H66="","",ROUND(H66*'Devis'!$I$10,2))</f>
        <v/>
      </c>
    </row>
    <row r="67">
      <c r="A67" s="10" t="n"/>
      <c r="B67" s="11">
        <f>IF(A67="","",IFERROR(VLOOKUP(A67,'Catalogue'!$A$5:$F$105,2,FALSE),"Référence inconnue"))</f>
        <v/>
      </c>
      <c r="C67" s="11">
        <f>IF(A67="","",IFERROR(VLOOKUP(A67,'Catalogue'!$A$5:$F$105,3,FALSE),""))</f>
        <v/>
      </c>
      <c r="D67" s="10" t="n"/>
      <c r="E67" s="12" t="n"/>
      <c r="F67" s="13">
        <f>IF(A67="","",IFERROR(VLOOKUP(A67,'Catalogue'!$A$5:$F$105,5,FALSE),0))</f>
        <v/>
      </c>
      <c r="G67" s="14" t="n"/>
      <c r="H67" s="13">
        <f>IF(OR(A67="",E67="",F67=""),"",ROUND(E67*F67*(1-G67),2))</f>
        <v/>
      </c>
      <c r="I67" s="14">
        <f>IF(A67="","",IFERROR(VLOOKUP(A67,'Catalogue'!$A$5:$F$105,6,FALSE),20%))</f>
        <v/>
      </c>
      <c r="J67" s="13">
        <f>IF(H67="","",ROUND(H67*I67,2))</f>
        <v/>
      </c>
      <c r="K67" s="13">
        <f>IF(H67="","",H67+J67)</f>
        <v/>
      </c>
      <c r="L67" s="13">
        <f>IF(OR(A67="",E67="",F67=""),"",ROUND(E67*F67*G67,2))</f>
        <v/>
      </c>
      <c r="M67" s="13">
        <f>IF(H67="","",ROUND(H67*'Devis'!$I$10,2))</f>
        <v/>
      </c>
    </row>
    <row r="68">
      <c r="A68" s="10" t="n"/>
      <c r="B68" s="11">
        <f>IF(A68="","",IFERROR(VLOOKUP(A68,'Catalogue'!$A$5:$F$105,2,FALSE),"Référence inconnue"))</f>
        <v/>
      </c>
      <c r="C68" s="11">
        <f>IF(A68="","",IFERROR(VLOOKUP(A68,'Catalogue'!$A$5:$F$105,3,FALSE),""))</f>
        <v/>
      </c>
      <c r="D68" s="10" t="n"/>
      <c r="E68" s="12" t="n"/>
      <c r="F68" s="13">
        <f>IF(A68="","",IFERROR(VLOOKUP(A68,'Catalogue'!$A$5:$F$105,5,FALSE),0))</f>
        <v/>
      </c>
      <c r="G68" s="14" t="n"/>
      <c r="H68" s="13">
        <f>IF(OR(A68="",E68="",F68=""),"",ROUND(E68*F68*(1-G68),2))</f>
        <v/>
      </c>
      <c r="I68" s="14">
        <f>IF(A68="","",IFERROR(VLOOKUP(A68,'Catalogue'!$A$5:$F$105,6,FALSE),20%))</f>
        <v/>
      </c>
      <c r="J68" s="13">
        <f>IF(H68="","",ROUND(H68*I68,2))</f>
        <v/>
      </c>
      <c r="K68" s="13">
        <f>IF(H68="","",H68+J68)</f>
        <v/>
      </c>
      <c r="L68" s="13">
        <f>IF(OR(A68="",E68="",F68=""),"",ROUND(E68*F68*G68,2))</f>
        <v/>
      </c>
      <c r="M68" s="13">
        <f>IF(H68="","",ROUND(H68*'Devis'!$I$10,2))</f>
        <v/>
      </c>
    </row>
    <row r="69">
      <c r="A69" s="10" t="n"/>
      <c r="B69" s="11">
        <f>IF(A69="","",IFERROR(VLOOKUP(A69,'Catalogue'!$A$5:$F$105,2,FALSE),"Référence inconnue"))</f>
        <v/>
      </c>
      <c r="C69" s="11">
        <f>IF(A69="","",IFERROR(VLOOKUP(A69,'Catalogue'!$A$5:$F$105,3,FALSE),""))</f>
        <v/>
      </c>
      <c r="D69" s="10" t="n"/>
      <c r="E69" s="12" t="n"/>
      <c r="F69" s="13">
        <f>IF(A69="","",IFERROR(VLOOKUP(A69,'Catalogue'!$A$5:$F$105,5,FALSE),0))</f>
        <v/>
      </c>
      <c r="G69" s="14" t="n"/>
      <c r="H69" s="13">
        <f>IF(OR(A69="",E69="",F69=""),"",ROUND(E69*F69*(1-G69),2))</f>
        <v/>
      </c>
      <c r="I69" s="14">
        <f>IF(A69="","",IFERROR(VLOOKUP(A69,'Catalogue'!$A$5:$F$105,6,FALSE),20%))</f>
        <v/>
      </c>
      <c r="J69" s="13">
        <f>IF(H69="","",ROUND(H69*I69,2))</f>
        <v/>
      </c>
      <c r="K69" s="13">
        <f>IF(H69="","",H69+J69)</f>
        <v/>
      </c>
      <c r="L69" s="13">
        <f>IF(OR(A69="",E69="",F69=""),"",ROUND(E69*F69*G69,2))</f>
        <v/>
      </c>
      <c r="M69" s="13">
        <f>IF(H69="","",ROUND(H69*'Devis'!$I$10,2))</f>
        <v/>
      </c>
    </row>
    <row r="70">
      <c r="A70" s="10" t="n"/>
      <c r="B70" s="11">
        <f>IF(A70="","",IFERROR(VLOOKUP(A70,'Catalogue'!$A$5:$F$105,2,FALSE),"Référence inconnue"))</f>
        <v/>
      </c>
      <c r="C70" s="11">
        <f>IF(A70="","",IFERROR(VLOOKUP(A70,'Catalogue'!$A$5:$F$105,3,FALSE),""))</f>
        <v/>
      </c>
      <c r="D70" s="10" t="n"/>
      <c r="E70" s="12" t="n"/>
      <c r="F70" s="13">
        <f>IF(A70="","",IFERROR(VLOOKUP(A70,'Catalogue'!$A$5:$F$105,5,FALSE),0))</f>
        <v/>
      </c>
      <c r="G70" s="14" t="n"/>
      <c r="H70" s="13">
        <f>IF(OR(A70="",E70="",F70=""),"",ROUND(E70*F70*(1-G70),2))</f>
        <v/>
      </c>
      <c r="I70" s="14">
        <f>IF(A70="","",IFERROR(VLOOKUP(A70,'Catalogue'!$A$5:$F$105,6,FALSE),20%))</f>
        <v/>
      </c>
      <c r="J70" s="13">
        <f>IF(H70="","",ROUND(H70*I70,2))</f>
        <v/>
      </c>
      <c r="K70" s="13">
        <f>IF(H70="","",H70+J70)</f>
        <v/>
      </c>
      <c r="L70" s="13">
        <f>IF(OR(A70="",E70="",F70=""),"",ROUND(E70*F70*G70,2))</f>
        <v/>
      </c>
      <c r="M70" s="13">
        <f>IF(H70="","",ROUND(H70*'Devis'!$I$10,2))</f>
        <v/>
      </c>
    </row>
    <row r="71">
      <c r="A71" s="10" t="n"/>
      <c r="B71" s="11">
        <f>IF(A71="","",IFERROR(VLOOKUP(A71,'Catalogue'!$A$5:$F$105,2,FALSE),"Référence inconnue"))</f>
        <v/>
      </c>
      <c r="C71" s="11">
        <f>IF(A71="","",IFERROR(VLOOKUP(A71,'Catalogue'!$A$5:$F$105,3,FALSE),""))</f>
        <v/>
      </c>
      <c r="D71" s="10" t="n"/>
      <c r="E71" s="12" t="n"/>
      <c r="F71" s="13">
        <f>IF(A71="","",IFERROR(VLOOKUP(A71,'Catalogue'!$A$5:$F$105,5,FALSE),0))</f>
        <v/>
      </c>
      <c r="G71" s="14" t="n"/>
      <c r="H71" s="13">
        <f>IF(OR(A71="",E71="",F71=""),"",ROUND(E71*F71*(1-G71),2))</f>
        <v/>
      </c>
      <c r="I71" s="14">
        <f>IF(A71="","",IFERROR(VLOOKUP(A71,'Catalogue'!$A$5:$F$105,6,FALSE),20%))</f>
        <v/>
      </c>
      <c r="J71" s="13">
        <f>IF(H71="","",ROUND(H71*I71,2))</f>
        <v/>
      </c>
      <c r="K71" s="13">
        <f>IF(H71="","",H71+J71)</f>
        <v/>
      </c>
      <c r="L71" s="13">
        <f>IF(OR(A71="",E71="",F71=""),"",ROUND(E71*F71*G71,2))</f>
        <v/>
      </c>
      <c r="M71" s="13">
        <f>IF(H71="","",ROUND(H71*'Devis'!$I$10,2))</f>
        <v/>
      </c>
    </row>
    <row r="72">
      <c r="A72" s="10" t="n"/>
      <c r="B72" s="11">
        <f>IF(A72="","",IFERROR(VLOOKUP(A72,'Catalogue'!$A$5:$F$105,2,FALSE),"Référence inconnue"))</f>
        <v/>
      </c>
      <c r="C72" s="11">
        <f>IF(A72="","",IFERROR(VLOOKUP(A72,'Catalogue'!$A$5:$F$105,3,FALSE),""))</f>
        <v/>
      </c>
      <c r="D72" s="10" t="n"/>
      <c r="E72" s="12" t="n"/>
      <c r="F72" s="13">
        <f>IF(A72="","",IFERROR(VLOOKUP(A72,'Catalogue'!$A$5:$F$105,5,FALSE),0))</f>
        <v/>
      </c>
      <c r="G72" s="14" t="n"/>
      <c r="H72" s="13">
        <f>IF(OR(A72="",E72="",F72=""),"",ROUND(E72*F72*(1-G72),2))</f>
        <v/>
      </c>
      <c r="I72" s="14">
        <f>IF(A72="","",IFERROR(VLOOKUP(A72,'Catalogue'!$A$5:$F$105,6,FALSE),20%))</f>
        <v/>
      </c>
      <c r="J72" s="13">
        <f>IF(H72="","",ROUND(H72*I72,2))</f>
        <v/>
      </c>
      <c r="K72" s="13">
        <f>IF(H72="","",H72+J72)</f>
        <v/>
      </c>
      <c r="L72" s="13">
        <f>IF(OR(A72="",E72="",F72=""),"",ROUND(E72*F72*G72,2))</f>
        <v/>
      </c>
      <c r="M72" s="13">
        <f>IF(H72="","",ROUND(H72*'Devis'!$I$10,2))</f>
        <v/>
      </c>
    </row>
    <row r="73">
      <c r="A73" s="10" t="n"/>
      <c r="B73" s="11">
        <f>IF(A73="","",IFERROR(VLOOKUP(A73,'Catalogue'!$A$5:$F$105,2,FALSE),"Référence inconnue"))</f>
        <v/>
      </c>
      <c r="C73" s="11">
        <f>IF(A73="","",IFERROR(VLOOKUP(A73,'Catalogue'!$A$5:$F$105,3,FALSE),""))</f>
        <v/>
      </c>
      <c r="D73" s="10" t="n"/>
      <c r="E73" s="12" t="n"/>
      <c r="F73" s="13">
        <f>IF(A73="","",IFERROR(VLOOKUP(A73,'Catalogue'!$A$5:$F$105,5,FALSE),0))</f>
        <v/>
      </c>
      <c r="G73" s="14" t="n"/>
      <c r="H73" s="13">
        <f>IF(OR(A73="",E73="",F73=""),"",ROUND(E73*F73*(1-G73),2))</f>
        <v/>
      </c>
      <c r="I73" s="14">
        <f>IF(A73="","",IFERROR(VLOOKUP(A73,'Catalogue'!$A$5:$F$105,6,FALSE),20%))</f>
        <v/>
      </c>
      <c r="J73" s="13">
        <f>IF(H73="","",ROUND(H73*I73,2))</f>
        <v/>
      </c>
      <c r="K73" s="13">
        <f>IF(H73="","",H73+J73)</f>
        <v/>
      </c>
      <c r="L73" s="13">
        <f>IF(OR(A73="",E73="",F73=""),"",ROUND(E73*F73*G73,2))</f>
        <v/>
      </c>
      <c r="M73" s="13">
        <f>IF(H73="","",ROUND(H73*'Devis'!$I$10,2))</f>
        <v/>
      </c>
    </row>
    <row r="74">
      <c r="A74" s="10" t="n"/>
      <c r="B74" s="11">
        <f>IF(A74="","",IFERROR(VLOOKUP(A74,'Catalogue'!$A$5:$F$105,2,FALSE),"Référence inconnue"))</f>
        <v/>
      </c>
      <c r="C74" s="11">
        <f>IF(A74="","",IFERROR(VLOOKUP(A74,'Catalogue'!$A$5:$F$105,3,FALSE),""))</f>
        <v/>
      </c>
      <c r="D74" s="10" t="n"/>
      <c r="E74" s="12" t="n"/>
      <c r="F74" s="13">
        <f>IF(A74="","",IFERROR(VLOOKUP(A74,'Catalogue'!$A$5:$F$105,5,FALSE),0))</f>
        <v/>
      </c>
      <c r="G74" s="14" t="n"/>
      <c r="H74" s="13">
        <f>IF(OR(A74="",E74="",F74=""),"",ROUND(E74*F74*(1-G74),2))</f>
        <v/>
      </c>
      <c r="I74" s="14">
        <f>IF(A74="","",IFERROR(VLOOKUP(A74,'Catalogue'!$A$5:$F$105,6,FALSE),20%))</f>
        <v/>
      </c>
      <c r="J74" s="13">
        <f>IF(H74="","",ROUND(H74*I74,2))</f>
        <v/>
      </c>
      <c r="K74" s="13">
        <f>IF(H74="","",H74+J74)</f>
        <v/>
      </c>
      <c r="L74" s="13">
        <f>IF(OR(A74="",E74="",F74=""),"",ROUND(E74*F74*G74,2))</f>
        <v/>
      </c>
      <c r="M74" s="13">
        <f>IF(H74="","",ROUND(H74*'Devis'!$I$10,2))</f>
        <v/>
      </c>
    </row>
    <row r="75">
      <c r="A75" s="10" t="n"/>
      <c r="B75" s="11">
        <f>IF(A75="","",IFERROR(VLOOKUP(A75,'Catalogue'!$A$5:$F$105,2,FALSE),"Référence inconnue"))</f>
        <v/>
      </c>
      <c r="C75" s="11">
        <f>IF(A75="","",IFERROR(VLOOKUP(A75,'Catalogue'!$A$5:$F$105,3,FALSE),""))</f>
        <v/>
      </c>
      <c r="D75" s="10" t="n"/>
      <c r="E75" s="12" t="n"/>
      <c r="F75" s="13">
        <f>IF(A75="","",IFERROR(VLOOKUP(A75,'Catalogue'!$A$5:$F$105,5,FALSE),0))</f>
        <v/>
      </c>
      <c r="G75" s="14" t="n"/>
      <c r="H75" s="13">
        <f>IF(OR(A75="",E75="",F75=""),"",ROUND(E75*F75*(1-G75),2))</f>
        <v/>
      </c>
      <c r="I75" s="14">
        <f>IF(A75="","",IFERROR(VLOOKUP(A75,'Catalogue'!$A$5:$F$105,6,FALSE),20%))</f>
        <v/>
      </c>
      <c r="J75" s="13">
        <f>IF(H75="","",ROUND(H75*I75,2))</f>
        <v/>
      </c>
      <c r="K75" s="13">
        <f>IF(H75="","",H75+J75)</f>
        <v/>
      </c>
      <c r="L75" s="13">
        <f>IF(OR(A75="",E75="",F75=""),"",ROUND(E75*F75*G75,2))</f>
        <v/>
      </c>
      <c r="M75" s="13">
        <f>IF(H75="","",ROUND(H75*'Devis'!$I$10,2))</f>
        <v/>
      </c>
    </row>
    <row r="76">
      <c r="A76" s="10" t="n"/>
      <c r="B76" s="11">
        <f>IF(A76="","",IFERROR(VLOOKUP(A76,'Catalogue'!$A$5:$F$105,2,FALSE),"Référence inconnue"))</f>
        <v/>
      </c>
      <c r="C76" s="11">
        <f>IF(A76="","",IFERROR(VLOOKUP(A76,'Catalogue'!$A$5:$F$105,3,FALSE),""))</f>
        <v/>
      </c>
      <c r="D76" s="10" t="n"/>
      <c r="E76" s="12" t="n"/>
      <c r="F76" s="13">
        <f>IF(A76="","",IFERROR(VLOOKUP(A76,'Catalogue'!$A$5:$F$105,5,FALSE),0))</f>
        <v/>
      </c>
      <c r="G76" s="14" t="n"/>
      <c r="H76" s="13">
        <f>IF(OR(A76="",E76="",F76=""),"",ROUND(E76*F76*(1-G76),2))</f>
        <v/>
      </c>
      <c r="I76" s="14">
        <f>IF(A76="","",IFERROR(VLOOKUP(A76,'Catalogue'!$A$5:$F$105,6,FALSE),20%))</f>
        <v/>
      </c>
      <c r="J76" s="13">
        <f>IF(H76="","",ROUND(H76*I76,2))</f>
        <v/>
      </c>
      <c r="K76" s="13">
        <f>IF(H76="","",H76+J76)</f>
        <v/>
      </c>
      <c r="L76" s="13">
        <f>IF(OR(A76="",E76="",F76=""),"",ROUND(E76*F76*G76,2))</f>
        <v/>
      </c>
      <c r="M76" s="13">
        <f>IF(H76="","",ROUND(H76*'Devis'!$I$10,2))</f>
        <v/>
      </c>
    </row>
    <row r="77">
      <c r="A77" s="10" t="n"/>
      <c r="B77" s="11">
        <f>IF(A77="","",IFERROR(VLOOKUP(A77,'Catalogue'!$A$5:$F$105,2,FALSE),"Référence inconnue"))</f>
        <v/>
      </c>
      <c r="C77" s="11">
        <f>IF(A77="","",IFERROR(VLOOKUP(A77,'Catalogue'!$A$5:$F$105,3,FALSE),""))</f>
        <v/>
      </c>
      <c r="D77" s="10" t="n"/>
      <c r="E77" s="12" t="n"/>
      <c r="F77" s="13">
        <f>IF(A77="","",IFERROR(VLOOKUP(A77,'Catalogue'!$A$5:$F$105,5,FALSE),0))</f>
        <v/>
      </c>
      <c r="G77" s="14" t="n"/>
      <c r="H77" s="13">
        <f>IF(OR(A77="",E77="",F77=""),"",ROUND(E77*F77*(1-G77),2))</f>
        <v/>
      </c>
      <c r="I77" s="14">
        <f>IF(A77="","",IFERROR(VLOOKUP(A77,'Catalogue'!$A$5:$F$105,6,FALSE),20%))</f>
        <v/>
      </c>
      <c r="J77" s="13">
        <f>IF(H77="","",ROUND(H77*I77,2))</f>
        <v/>
      </c>
      <c r="K77" s="13">
        <f>IF(H77="","",H77+J77)</f>
        <v/>
      </c>
      <c r="L77" s="13">
        <f>IF(OR(A77="",E77="",F77=""),"",ROUND(E77*F77*G77,2))</f>
        <v/>
      </c>
      <c r="M77" s="13">
        <f>IF(H77="","",ROUND(H77*'Devis'!$I$10,2))</f>
        <v/>
      </c>
    </row>
    <row r="78">
      <c r="A78" s="10" t="n"/>
      <c r="B78" s="11">
        <f>IF(A78="","",IFERROR(VLOOKUP(A78,'Catalogue'!$A$5:$F$105,2,FALSE),"Référence inconnue"))</f>
        <v/>
      </c>
      <c r="C78" s="11">
        <f>IF(A78="","",IFERROR(VLOOKUP(A78,'Catalogue'!$A$5:$F$105,3,FALSE),""))</f>
        <v/>
      </c>
      <c r="D78" s="10" t="n"/>
      <c r="E78" s="12" t="n"/>
      <c r="F78" s="13">
        <f>IF(A78="","",IFERROR(VLOOKUP(A78,'Catalogue'!$A$5:$F$105,5,FALSE),0))</f>
        <v/>
      </c>
      <c r="G78" s="14" t="n"/>
      <c r="H78" s="13">
        <f>IF(OR(A78="",E78="",F78=""),"",ROUND(E78*F78*(1-G78),2))</f>
        <v/>
      </c>
      <c r="I78" s="14">
        <f>IF(A78="","",IFERROR(VLOOKUP(A78,'Catalogue'!$A$5:$F$105,6,FALSE),20%))</f>
        <v/>
      </c>
      <c r="J78" s="13">
        <f>IF(H78="","",ROUND(H78*I78,2))</f>
        <v/>
      </c>
      <c r="K78" s="13">
        <f>IF(H78="","",H78+J78)</f>
        <v/>
      </c>
      <c r="L78" s="13">
        <f>IF(OR(A78="",E78="",F78=""),"",ROUND(E78*F78*G78,2))</f>
        <v/>
      </c>
      <c r="M78" s="13">
        <f>IF(H78="","",ROUND(H78*'Devis'!$I$10,2))</f>
        <v/>
      </c>
    </row>
    <row r="79">
      <c r="A79" s="10" t="n"/>
      <c r="B79" s="11">
        <f>IF(A79="","",IFERROR(VLOOKUP(A79,'Catalogue'!$A$5:$F$105,2,FALSE),"Référence inconnue"))</f>
        <v/>
      </c>
      <c r="C79" s="11">
        <f>IF(A79="","",IFERROR(VLOOKUP(A79,'Catalogue'!$A$5:$F$105,3,FALSE),""))</f>
        <v/>
      </c>
      <c r="D79" s="10" t="n"/>
      <c r="E79" s="12" t="n"/>
      <c r="F79" s="13">
        <f>IF(A79="","",IFERROR(VLOOKUP(A79,'Catalogue'!$A$5:$F$105,5,FALSE),0))</f>
        <v/>
      </c>
      <c r="G79" s="14" t="n"/>
      <c r="H79" s="13">
        <f>IF(OR(A79="",E79="",F79=""),"",ROUND(E79*F79*(1-G79),2))</f>
        <v/>
      </c>
      <c r="I79" s="14">
        <f>IF(A79="","",IFERROR(VLOOKUP(A79,'Catalogue'!$A$5:$F$105,6,FALSE),20%))</f>
        <v/>
      </c>
      <c r="J79" s="13">
        <f>IF(H79="","",ROUND(H79*I79,2))</f>
        <v/>
      </c>
      <c r="K79" s="13">
        <f>IF(H79="","",H79+J79)</f>
        <v/>
      </c>
      <c r="L79" s="13">
        <f>IF(OR(A79="",E79="",F79=""),"",ROUND(E79*F79*G79,2))</f>
        <v/>
      </c>
      <c r="M79" s="13">
        <f>IF(H79="","",ROUND(H79*'Devis'!$I$10,2))</f>
        <v/>
      </c>
    </row>
    <row r="80">
      <c r="A80" s="10" t="n"/>
      <c r="B80" s="11">
        <f>IF(A80="","",IFERROR(VLOOKUP(A80,'Catalogue'!$A$5:$F$105,2,FALSE),"Référence inconnue"))</f>
        <v/>
      </c>
      <c r="C80" s="11">
        <f>IF(A80="","",IFERROR(VLOOKUP(A80,'Catalogue'!$A$5:$F$105,3,FALSE),""))</f>
        <v/>
      </c>
      <c r="D80" s="10" t="n"/>
      <c r="E80" s="12" t="n"/>
      <c r="F80" s="13">
        <f>IF(A80="","",IFERROR(VLOOKUP(A80,'Catalogue'!$A$5:$F$105,5,FALSE),0))</f>
        <v/>
      </c>
      <c r="G80" s="14" t="n"/>
      <c r="H80" s="13">
        <f>IF(OR(A80="",E80="",F80=""),"",ROUND(E80*F80*(1-G80),2))</f>
        <v/>
      </c>
      <c r="I80" s="14">
        <f>IF(A80="","",IFERROR(VLOOKUP(A80,'Catalogue'!$A$5:$F$105,6,FALSE),20%))</f>
        <v/>
      </c>
      <c r="J80" s="13">
        <f>IF(H80="","",ROUND(H80*I80,2))</f>
        <v/>
      </c>
      <c r="K80" s="13">
        <f>IF(H80="","",H80+J80)</f>
        <v/>
      </c>
      <c r="L80" s="13">
        <f>IF(OR(A80="",E80="",F80=""),"",ROUND(E80*F80*G80,2))</f>
        <v/>
      </c>
      <c r="M80" s="13">
        <f>IF(H80="","",ROUND(H80*'Devis'!$I$10,2))</f>
        <v/>
      </c>
    </row>
    <row r="81">
      <c r="A81" s="10" t="n"/>
      <c r="B81" s="11">
        <f>IF(A81="","",IFERROR(VLOOKUP(A81,'Catalogue'!$A$5:$F$105,2,FALSE),"Référence inconnue"))</f>
        <v/>
      </c>
      <c r="C81" s="11">
        <f>IF(A81="","",IFERROR(VLOOKUP(A81,'Catalogue'!$A$5:$F$105,3,FALSE),""))</f>
        <v/>
      </c>
      <c r="D81" s="10" t="n"/>
      <c r="E81" s="12" t="n"/>
      <c r="F81" s="13">
        <f>IF(A81="","",IFERROR(VLOOKUP(A81,'Catalogue'!$A$5:$F$105,5,FALSE),0))</f>
        <v/>
      </c>
      <c r="G81" s="14" t="n"/>
      <c r="H81" s="13">
        <f>IF(OR(A81="",E81="",F81=""),"",ROUND(E81*F81*(1-G81),2))</f>
        <v/>
      </c>
      <c r="I81" s="14">
        <f>IF(A81="","",IFERROR(VLOOKUP(A81,'Catalogue'!$A$5:$F$105,6,FALSE),20%))</f>
        <v/>
      </c>
      <c r="J81" s="13">
        <f>IF(H81="","",ROUND(H81*I81,2))</f>
        <v/>
      </c>
      <c r="K81" s="13">
        <f>IF(H81="","",H81+J81)</f>
        <v/>
      </c>
      <c r="L81" s="13">
        <f>IF(OR(A81="",E81="",F81=""),"",ROUND(E81*F81*G81,2))</f>
        <v/>
      </c>
      <c r="M81" s="13">
        <f>IF(H81="","",ROUND(H81*'Devis'!$I$10,2))</f>
        <v/>
      </c>
    </row>
    <row r="82">
      <c r="A82" s="10" t="n"/>
      <c r="B82" s="11">
        <f>IF(A82="","",IFERROR(VLOOKUP(A82,'Catalogue'!$A$5:$F$105,2,FALSE),"Référence inconnue"))</f>
        <v/>
      </c>
      <c r="C82" s="11">
        <f>IF(A82="","",IFERROR(VLOOKUP(A82,'Catalogue'!$A$5:$F$105,3,FALSE),""))</f>
        <v/>
      </c>
      <c r="D82" s="10" t="n"/>
      <c r="E82" s="12" t="n"/>
      <c r="F82" s="13">
        <f>IF(A82="","",IFERROR(VLOOKUP(A82,'Catalogue'!$A$5:$F$105,5,FALSE),0))</f>
        <v/>
      </c>
      <c r="G82" s="14" t="n"/>
      <c r="H82" s="13">
        <f>IF(OR(A82="",E82="",F82=""),"",ROUND(E82*F82*(1-G82),2))</f>
        <v/>
      </c>
      <c r="I82" s="14">
        <f>IF(A82="","",IFERROR(VLOOKUP(A82,'Catalogue'!$A$5:$F$105,6,FALSE),20%))</f>
        <v/>
      </c>
      <c r="J82" s="13">
        <f>IF(H82="","",ROUND(H82*I82,2))</f>
        <v/>
      </c>
      <c r="K82" s="13">
        <f>IF(H82="","",H82+J82)</f>
        <v/>
      </c>
      <c r="L82" s="13">
        <f>IF(OR(A82="",E82="",F82=""),"",ROUND(E82*F82*G82,2))</f>
        <v/>
      </c>
      <c r="M82" s="13">
        <f>IF(H82="","",ROUND(H82*'Devis'!$I$10,2))</f>
        <v/>
      </c>
    </row>
    <row r="83">
      <c r="A83" s="10" t="n"/>
      <c r="B83" s="11">
        <f>IF(A83="","",IFERROR(VLOOKUP(A83,'Catalogue'!$A$5:$F$105,2,FALSE),"Référence inconnue"))</f>
        <v/>
      </c>
      <c r="C83" s="11">
        <f>IF(A83="","",IFERROR(VLOOKUP(A83,'Catalogue'!$A$5:$F$105,3,FALSE),""))</f>
        <v/>
      </c>
      <c r="D83" s="10" t="n"/>
      <c r="E83" s="12" t="n"/>
      <c r="F83" s="13">
        <f>IF(A83="","",IFERROR(VLOOKUP(A83,'Catalogue'!$A$5:$F$105,5,FALSE),0))</f>
        <v/>
      </c>
      <c r="G83" s="14" t="n"/>
      <c r="H83" s="13">
        <f>IF(OR(A83="",E83="",F83=""),"",ROUND(E83*F83*(1-G83),2))</f>
        <v/>
      </c>
      <c r="I83" s="14">
        <f>IF(A83="","",IFERROR(VLOOKUP(A83,'Catalogue'!$A$5:$F$105,6,FALSE),20%))</f>
        <v/>
      </c>
      <c r="J83" s="13">
        <f>IF(H83="","",ROUND(H83*I83,2))</f>
        <v/>
      </c>
      <c r="K83" s="13">
        <f>IF(H83="","",H83+J83)</f>
        <v/>
      </c>
      <c r="L83" s="13">
        <f>IF(OR(A83="",E83="",F83=""),"",ROUND(E83*F83*G83,2))</f>
        <v/>
      </c>
      <c r="M83" s="13">
        <f>IF(H83="","",ROUND(H83*'Devis'!$I$10,2))</f>
        <v/>
      </c>
    </row>
    <row r="84">
      <c r="A84" s="10" t="n"/>
      <c r="B84" s="11">
        <f>IF(A84="","",IFERROR(VLOOKUP(A84,'Catalogue'!$A$5:$F$105,2,FALSE),"Référence inconnue"))</f>
        <v/>
      </c>
      <c r="C84" s="11">
        <f>IF(A84="","",IFERROR(VLOOKUP(A84,'Catalogue'!$A$5:$F$105,3,FALSE),""))</f>
        <v/>
      </c>
      <c r="D84" s="10" t="n"/>
      <c r="E84" s="12" t="n"/>
      <c r="F84" s="13">
        <f>IF(A84="","",IFERROR(VLOOKUP(A84,'Catalogue'!$A$5:$F$105,5,FALSE),0))</f>
        <v/>
      </c>
      <c r="G84" s="14" t="n"/>
      <c r="H84" s="13">
        <f>IF(OR(A84="",E84="",F84=""),"",ROUND(E84*F84*(1-G84),2))</f>
        <v/>
      </c>
      <c r="I84" s="14">
        <f>IF(A84="","",IFERROR(VLOOKUP(A84,'Catalogue'!$A$5:$F$105,6,FALSE),20%))</f>
        <v/>
      </c>
      <c r="J84" s="13">
        <f>IF(H84="","",ROUND(H84*I84,2))</f>
        <v/>
      </c>
      <c r="K84" s="13">
        <f>IF(H84="","",H84+J84)</f>
        <v/>
      </c>
      <c r="L84" s="13">
        <f>IF(OR(A84="",E84="",F84=""),"",ROUND(E84*F84*G84,2))</f>
        <v/>
      </c>
      <c r="M84" s="13">
        <f>IF(H84="","",ROUND(H84*'Devis'!$I$10,2))</f>
        <v/>
      </c>
    </row>
    <row r="85">
      <c r="A85" s="10" t="n"/>
      <c r="B85" s="11">
        <f>IF(A85="","",IFERROR(VLOOKUP(A85,'Catalogue'!$A$5:$F$105,2,FALSE),"Référence inconnue"))</f>
        <v/>
      </c>
      <c r="C85" s="11">
        <f>IF(A85="","",IFERROR(VLOOKUP(A85,'Catalogue'!$A$5:$F$105,3,FALSE),""))</f>
        <v/>
      </c>
      <c r="D85" s="10" t="n"/>
      <c r="E85" s="12" t="n"/>
      <c r="F85" s="13">
        <f>IF(A85="","",IFERROR(VLOOKUP(A85,'Catalogue'!$A$5:$F$105,5,FALSE),0))</f>
        <v/>
      </c>
      <c r="G85" s="14" t="n"/>
      <c r="H85" s="13">
        <f>IF(OR(A85="",E85="",F85=""),"",ROUND(E85*F85*(1-G85),2))</f>
        <v/>
      </c>
      <c r="I85" s="14">
        <f>IF(A85="","",IFERROR(VLOOKUP(A85,'Catalogue'!$A$5:$F$105,6,FALSE),20%))</f>
        <v/>
      </c>
      <c r="J85" s="13">
        <f>IF(H85="","",ROUND(H85*I85,2))</f>
        <v/>
      </c>
      <c r="K85" s="13">
        <f>IF(H85="","",H85+J85)</f>
        <v/>
      </c>
      <c r="L85" s="13">
        <f>IF(OR(A85="",E85="",F85=""),"",ROUND(E85*F85*G85,2))</f>
        <v/>
      </c>
      <c r="M85" s="13">
        <f>IF(H85="","",ROUND(H85*'Devis'!$I$10,2))</f>
        <v/>
      </c>
    </row>
    <row r="86">
      <c r="A86" s="10" t="n"/>
      <c r="B86" s="11">
        <f>IF(A86="","",IFERROR(VLOOKUP(A86,'Catalogue'!$A$5:$F$105,2,FALSE),"Référence inconnue"))</f>
        <v/>
      </c>
      <c r="C86" s="11">
        <f>IF(A86="","",IFERROR(VLOOKUP(A86,'Catalogue'!$A$5:$F$105,3,FALSE),""))</f>
        <v/>
      </c>
      <c r="D86" s="10" t="n"/>
      <c r="E86" s="12" t="n"/>
      <c r="F86" s="13">
        <f>IF(A86="","",IFERROR(VLOOKUP(A86,'Catalogue'!$A$5:$F$105,5,FALSE),0))</f>
        <v/>
      </c>
      <c r="G86" s="14" t="n"/>
      <c r="H86" s="13">
        <f>IF(OR(A86="",E86="",F86=""),"",ROUND(E86*F86*(1-G86),2))</f>
        <v/>
      </c>
      <c r="I86" s="14">
        <f>IF(A86="","",IFERROR(VLOOKUP(A86,'Catalogue'!$A$5:$F$105,6,FALSE),20%))</f>
        <v/>
      </c>
      <c r="J86" s="13">
        <f>IF(H86="","",ROUND(H86*I86,2))</f>
        <v/>
      </c>
      <c r="K86" s="13">
        <f>IF(H86="","",H86+J86)</f>
        <v/>
      </c>
      <c r="L86" s="13">
        <f>IF(OR(A86="",E86="",F86=""),"",ROUND(E86*F86*G86,2))</f>
        <v/>
      </c>
      <c r="M86" s="13">
        <f>IF(H86="","",ROUND(H86*'Devis'!$I$10,2))</f>
        <v/>
      </c>
    </row>
    <row r="87">
      <c r="A87" s="10" t="n"/>
      <c r="B87" s="11">
        <f>IF(A87="","",IFERROR(VLOOKUP(A87,'Catalogue'!$A$5:$F$105,2,FALSE),"Référence inconnue"))</f>
        <v/>
      </c>
      <c r="C87" s="11">
        <f>IF(A87="","",IFERROR(VLOOKUP(A87,'Catalogue'!$A$5:$F$105,3,FALSE),""))</f>
        <v/>
      </c>
      <c r="D87" s="10" t="n"/>
      <c r="E87" s="12" t="n"/>
      <c r="F87" s="13">
        <f>IF(A87="","",IFERROR(VLOOKUP(A87,'Catalogue'!$A$5:$F$105,5,FALSE),0))</f>
        <v/>
      </c>
      <c r="G87" s="14" t="n"/>
      <c r="H87" s="13">
        <f>IF(OR(A87="",E87="",F87=""),"",ROUND(E87*F87*(1-G87),2))</f>
        <v/>
      </c>
      <c r="I87" s="14">
        <f>IF(A87="","",IFERROR(VLOOKUP(A87,'Catalogue'!$A$5:$F$105,6,FALSE),20%))</f>
        <v/>
      </c>
      <c r="J87" s="13">
        <f>IF(H87="","",ROUND(H87*I87,2))</f>
        <v/>
      </c>
      <c r="K87" s="13">
        <f>IF(H87="","",H87+J87)</f>
        <v/>
      </c>
      <c r="L87" s="13">
        <f>IF(OR(A87="",E87="",F87=""),"",ROUND(E87*F87*G87,2))</f>
        <v/>
      </c>
      <c r="M87" s="13">
        <f>IF(H87="","",ROUND(H87*'Devis'!$I$10,2))</f>
        <v/>
      </c>
    </row>
    <row r="88">
      <c r="A88" s="10" t="n"/>
      <c r="B88" s="11">
        <f>IF(A88="","",IFERROR(VLOOKUP(A88,'Catalogue'!$A$5:$F$105,2,FALSE),"Référence inconnue"))</f>
        <v/>
      </c>
      <c r="C88" s="11">
        <f>IF(A88="","",IFERROR(VLOOKUP(A88,'Catalogue'!$A$5:$F$105,3,FALSE),""))</f>
        <v/>
      </c>
      <c r="D88" s="10" t="n"/>
      <c r="E88" s="12" t="n"/>
      <c r="F88" s="13">
        <f>IF(A88="","",IFERROR(VLOOKUP(A88,'Catalogue'!$A$5:$F$105,5,FALSE),0))</f>
        <v/>
      </c>
      <c r="G88" s="14" t="n"/>
      <c r="H88" s="13">
        <f>IF(OR(A88="",E88="",F88=""),"",ROUND(E88*F88*(1-G88),2))</f>
        <v/>
      </c>
      <c r="I88" s="14">
        <f>IF(A88="","",IFERROR(VLOOKUP(A88,'Catalogue'!$A$5:$F$105,6,FALSE),20%))</f>
        <v/>
      </c>
      <c r="J88" s="13">
        <f>IF(H88="","",ROUND(H88*I88,2))</f>
        <v/>
      </c>
      <c r="K88" s="13">
        <f>IF(H88="","",H88+J88)</f>
        <v/>
      </c>
      <c r="L88" s="13">
        <f>IF(OR(A88="",E88="",F88=""),"",ROUND(E88*F88*G88,2))</f>
        <v/>
      </c>
      <c r="M88" s="13">
        <f>IF(H88="","",ROUND(H88*'Devis'!$I$10,2))</f>
        <v/>
      </c>
    </row>
    <row r="89">
      <c r="A89" s="10" t="n"/>
      <c r="B89" s="11">
        <f>IF(A89="","",IFERROR(VLOOKUP(A89,'Catalogue'!$A$5:$F$105,2,FALSE),"Référence inconnue"))</f>
        <v/>
      </c>
      <c r="C89" s="11">
        <f>IF(A89="","",IFERROR(VLOOKUP(A89,'Catalogue'!$A$5:$F$105,3,FALSE),""))</f>
        <v/>
      </c>
      <c r="D89" s="10" t="n"/>
      <c r="E89" s="12" t="n"/>
      <c r="F89" s="13">
        <f>IF(A89="","",IFERROR(VLOOKUP(A89,'Catalogue'!$A$5:$F$105,5,FALSE),0))</f>
        <v/>
      </c>
      <c r="G89" s="14" t="n"/>
      <c r="H89" s="13">
        <f>IF(OR(A89="",E89="",F89=""),"",ROUND(E89*F89*(1-G89),2))</f>
        <v/>
      </c>
      <c r="I89" s="14">
        <f>IF(A89="","",IFERROR(VLOOKUP(A89,'Catalogue'!$A$5:$F$105,6,FALSE),20%))</f>
        <v/>
      </c>
      <c r="J89" s="13">
        <f>IF(H89="","",ROUND(H89*I89,2))</f>
        <v/>
      </c>
      <c r="K89" s="13">
        <f>IF(H89="","",H89+J89)</f>
        <v/>
      </c>
      <c r="L89" s="13">
        <f>IF(OR(A89="",E89="",F89=""),"",ROUND(E89*F89*G89,2))</f>
        <v/>
      </c>
      <c r="M89" s="13">
        <f>IF(H89="","",ROUND(H89*'Devis'!$I$10,2))</f>
        <v/>
      </c>
    </row>
    <row r="90">
      <c r="A90" s="10" t="n"/>
      <c r="B90" s="11">
        <f>IF(A90="","",IFERROR(VLOOKUP(A90,'Catalogue'!$A$5:$F$105,2,FALSE),"Référence inconnue"))</f>
        <v/>
      </c>
      <c r="C90" s="11">
        <f>IF(A90="","",IFERROR(VLOOKUP(A90,'Catalogue'!$A$5:$F$105,3,FALSE),""))</f>
        <v/>
      </c>
      <c r="D90" s="10" t="n"/>
      <c r="E90" s="12" t="n"/>
      <c r="F90" s="13">
        <f>IF(A90="","",IFERROR(VLOOKUP(A90,'Catalogue'!$A$5:$F$105,5,FALSE),0))</f>
        <v/>
      </c>
      <c r="G90" s="14" t="n"/>
      <c r="H90" s="13">
        <f>IF(OR(A90="",E90="",F90=""),"",ROUND(E90*F90*(1-G90),2))</f>
        <v/>
      </c>
      <c r="I90" s="14">
        <f>IF(A90="","",IFERROR(VLOOKUP(A90,'Catalogue'!$A$5:$F$105,6,FALSE),20%))</f>
        <v/>
      </c>
      <c r="J90" s="13">
        <f>IF(H90="","",ROUND(H90*I90,2))</f>
        <v/>
      </c>
      <c r="K90" s="13">
        <f>IF(H90="","",H90+J90)</f>
        <v/>
      </c>
      <c r="L90" s="13">
        <f>IF(OR(A90="",E90="",F90=""),"",ROUND(E90*F90*G90,2))</f>
        <v/>
      </c>
      <c r="M90" s="13">
        <f>IF(H90="","",ROUND(H90*'Devis'!$I$10,2))</f>
        <v/>
      </c>
    </row>
    <row r="91">
      <c r="A91" s="10" t="n"/>
      <c r="B91" s="11">
        <f>IF(A91="","",IFERROR(VLOOKUP(A91,'Catalogue'!$A$5:$F$105,2,FALSE),"Référence inconnue"))</f>
        <v/>
      </c>
      <c r="C91" s="11">
        <f>IF(A91="","",IFERROR(VLOOKUP(A91,'Catalogue'!$A$5:$F$105,3,FALSE),""))</f>
        <v/>
      </c>
      <c r="D91" s="10" t="n"/>
      <c r="E91" s="12" t="n"/>
      <c r="F91" s="13">
        <f>IF(A91="","",IFERROR(VLOOKUP(A91,'Catalogue'!$A$5:$F$105,5,FALSE),0))</f>
        <v/>
      </c>
      <c r="G91" s="14" t="n"/>
      <c r="H91" s="13">
        <f>IF(OR(A91="",E91="",F91=""),"",ROUND(E91*F91*(1-G91),2))</f>
        <v/>
      </c>
      <c r="I91" s="14">
        <f>IF(A91="","",IFERROR(VLOOKUP(A91,'Catalogue'!$A$5:$F$105,6,FALSE),20%))</f>
        <v/>
      </c>
      <c r="J91" s="13">
        <f>IF(H91="","",ROUND(H91*I91,2))</f>
        <v/>
      </c>
      <c r="K91" s="13">
        <f>IF(H91="","",H91+J91)</f>
        <v/>
      </c>
      <c r="L91" s="13">
        <f>IF(OR(A91="",E91="",F91=""),"",ROUND(E91*F91*G91,2))</f>
        <v/>
      </c>
      <c r="M91" s="13">
        <f>IF(H91="","",ROUND(H91*'Devis'!$I$10,2))</f>
        <v/>
      </c>
    </row>
    <row r="92">
      <c r="A92" s="10" t="n"/>
      <c r="B92" s="11">
        <f>IF(A92="","",IFERROR(VLOOKUP(A92,'Catalogue'!$A$5:$F$105,2,FALSE),"Référence inconnue"))</f>
        <v/>
      </c>
      <c r="C92" s="11">
        <f>IF(A92="","",IFERROR(VLOOKUP(A92,'Catalogue'!$A$5:$F$105,3,FALSE),""))</f>
        <v/>
      </c>
      <c r="D92" s="10" t="n"/>
      <c r="E92" s="12" t="n"/>
      <c r="F92" s="13">
        <f>IF(A92="","",IFERROR(VLOOKUP(A92,'Catalogue'!$A$5:$F$105,5,FALSE),0))</f>
        <v/>
      </c>
      <c r="G92" s="14" t="n"/>
      <c r="H92" s="13">
        <f>IF(OR(A92="",E92="",F92=""),"",ROUND(E92*F92*(1-G92),2))</f>
        <v/>
      </c>
      <c r="I92" s="14">
        <f>IF(A92="","",IFERROR(VLOOKUP(A92,'Catalogue'!$A$5:$F$105,6,FALSE),20%))</f>
        <v/>
      </c>
      <c r="J92" s="13">
        <f>IF(H92="","",ROUND(H92*I92,2))</f>
        <v/>
      </c>
      <c r="K92" s="13">
        <f>IF(H92="","",H92+J92)</f>
        <v/>
      </c>
      <c r="L92" s="13">
        <f>IF(OR(A92="",E92="",F92=""),"",ROUND(E92*F92*G92,2))</f>
        <v/>
      </c>
      <c r="M92" s="13">
        <f>IF(H92="","",ROUND(H92*'Devis'!$I$10,2))</f>
        <v/>
      </c>
    </row>
    <row r="93">
      <c r="A93" s="10" t="n"/>
      <c r="B93" s="11">
        <f>IF(A93="","",IFERROR(VLOOKUP(A93,'Catalogue'!$A$5:$F$105,2,FALSE),"Référence inconnue"))</f>
        <v/>
      </c>
      <c r="C93" s="11">
        <f>IF(A93="","",IFERROR(VLOOKUP(A93,'Catalogue'!$A$5:$F$105,3,FALSE),""))</f>
        <v/>
      </c>
      <c r="D93" s="10" t="n"/>
      <c r="E93" s="12" t="n"/>
      <c r="F93" s="13">
        <f>IF(A93="","",IFERROR(VLOOKUP(A93,'Catalogue'!$A$5:$F$105,5,FALSE),0))</f>
        <v/>
      </c>
      <c r="G93" s="14" t="n"/>
      <c r="H93" s="13">
        <f>IF(OR(A93="",E93="",F93=""),"",ROUND(E93*F93*(1-G93),2))</f>
        <v/>
      </c>
      <c r="I93" s="14">
        <f>IF(A93="","",IFERROR(VLOOKUP(A93,'Catalogue'!$A$5:$F$105,6,FALSE),20%))</f>
        <v/>
      </c>
      <c r="J93" s="13">
        <f>IF(H93="","",ROUND(H93*I93,2))</f>
        <v/>
      </c>
      <c r="K93" s="13">
        <f>IF(H93="","",H93+J93)</f>
        <v/>
      </c>
      <c r="L93" s="13">
        <f>IF(OR(A93="",E93="",F93=""),"",ROUND(E93*F93*G93,2))</f>
        <v/>
      </c>
      <c r="M93" s="13">
        <f>IF(H93="","",ROUND(H93*'Devis'!$I$10,2))</f>
        <v/>
      </c>
    </row>
    <row r="94">
      <c r="A94" s="10" t="n"/>
      <c r="B94" s="11">
        <f>IF(A94="","",IFERROR(VLOOKUP(A94,'Catalogue'!$A$5:$F$105,2,FALSE),"Référence inconnue"))</f>
        <v/>
      </c>
      <c r="C94" s="11">
        <f>IF(A94="","",IFERROR(VLOOKUP(A94,'Catalogue'!$A$5:$F$105,3,FALSE),""))</f>
        <v/>
      </c>
      <c r="D94" s="10" t="n"/>
      <c r="E94" s="12" t="n"/>
      <c r="F94" s="13">
        <f>IF(A94="","",IFERROR(VLOOKUP(A94,'Catalogue'!$A$5:$F$105,5,FALSE),0))</f>
        <v/>
      </c>
      <c r="G94" s="14" t="n"/>
      <c r="H94" s="13">
        <f>IF(OR(A94="",E94="",F94=""),"",ROUND(E94*F94*(1-G94),2))</f>
        <v/>
      </c>
      <c r="I94" s="14">
        <f>IF(A94="","",IFERROR(VLOOKUP(A94,'Catalogue'!$A$5:$F$105,6,FALSE),20%))</f>
        <v/>
      </c>
      <c r="J94" s="13">
        <f>IF(H94="","",ROUND(H94*I94,2))</f>
        <v/>
      </c>
      <c r="K94" s="13">
        <f>IF(H94="","",H94+J94)</f>
        <v/>
      </c>
      <c r="L94" s="13">
        <f>IF(OR(A94="",E94="",F94=""),"",ROUND(E94*F94*G94,2))</f>
        <v/>
      </c>
      <c r="M94" s="13">
        <f>IF(H94="","",ROUND(H94*'Devis'!$I$10,2))</f>
        <v/>
      </c>
    </row>
    <row r="95">
      <c r="A95" s="10" t="n"/>
      <c r="B95" s="11">
        <f>IF(A95="","",IFERROR(VLOOKUP(A95,'Catalogue'!$A$5:$F$105,2,FALSE),"Référence inconnue"))</f>
        <v/>
      </c>
      <c r="C95" s="11">
        <f>IF(A95="","",IFERROR(VLOOKUP(A95,'Catalogue'!$A$5:$F$105,3,FALSE),""))</f>
        <v/>
      </c>
      <c r="D95" s="10" t="n"/>
      <c r="E95" s="12" t="n"/>
      <c r="F95" s="13">
        <f>IF(A95="","",IFERROR(VLOOKUP(A95,'Catalogue'!$A$5:$F$105,5,FALSE),0))</f>
        <v/>
      </c>
      <c r="G95" s="14" t="n"/>
      <c r="H95" s="13">
        <f>IF(OR(A95="",E95="",F95=""),"",ROUND(E95*F95*(1-G95),2))</f>
        <v/>
      </c>
      <c r="I95" s="14">
        <f>IF(A95="","",IFERROR(VLOOKUP(A95,'Catalogue'!$A$5:$F$105,6,FALSE),20%))</f>
        <v/>
      </c>
      <c r="J95" s="13">
        <f>IF(H95="","",ROUND(H95*I95,2))</f>
        <v/>
      </c>
      <c r="K95" s="13">
        <f>IF(H95="","",H95+J95)</f>
        <v/>
      </c>
      <c r="L95" s="13">
        <f>IF(OR(A95="",E95="",F95=""),"",ROUND(E95*F95*G95,2))</f>
        <v/>
      </c>
      <c r="M95" s="13">
        <f>IF(H95="","",ROUND(H95*'Devis'!$I$10,2))</f>
        <v/>
      </c>
    </row>
    <row r="96">
      <c r="A96" s="10" t="n"/>
      <c r="B96" s="11">
        <f>IF(A96="","",IFERROR(VLOOKUP(A96,'Catalogue'!$A$5:$F$105,2,FALSE),"Référence inconnue"))</f>
        <v/>
      </c>
      <c r="C96" s="11">
        <f>IF(A96="","",IFERROR(VLOOKUP(A96,'Catalogue'!$A$5:$F$105,3,FALSE),""))</f>
        <v/>
      </c>
      <c r="D96" s="10" t="n"/>
      <c r="E96" s="12" t="n"/>
      <c r="F96" s="13">
        <f>IF(A96="","",IFERROR(VLOOKUP(A96,'Catalogue'!$A$5:$F$105,5,FALSE),0))</f>
        <v/>
      </c>
      <c r="G96" s="14" t="n"/>
      <c r="H96" s="13">
        <f>IF(OR(A96="",E96="",F96=""),"",ROUND(E96*F96*(1-G96),2))</f>
        <v/>
      </c>
      <c r="I96" s="14">
        <f>IF(A96="","",IFERROR(VLOOKUP(A96,'Catalogue'!$A$5:$F$105,6,FALSE),20%))</f>
        <v/>
      </c>
      <c r="J96" s="13">
        <f>IF(H96="","",ROUND(H96*I96,2))</f>
        <v/>
      </c>
      <c r="K96" s="13">
        <f>IF(H96="","",H96+J96)</f>
        <v/>
      </c>
      <c r="L96" s="13">
        <f>IF(OR(A96="",E96="",F96=""),"",ROUND(E96*F96*G96,2))</f>
        <v/>
      </c>
      <c r="M96" s="13">
        <f>IF(H96="","",ROUND(H96*'Devis'!$I$10,2))</f>
        <v/>
      </c>
    </row>
    <row r="97">
      <c r="A97" s="10" t="n"/>
      <c r="B97" s="11">
        <f>IF(A97="","",IFERROR(VLOOKUP(A97,'Catalogue'!$A$5:$F$105,2,FALSE),"Référence inconnue"))</f>
        <v/>
      </c>
      <c r="C97" s="11">
        <f>IF(A97="","",IFERROR(VLOOKUP(A97,'Catalogue'!$A$5:$F$105,3,FALSE),""))</f>
        <v/>
      </c>
      <c r="D97" s="10" t="n"/>
      <c r="E97" s="12" t="n"/>
      <c r="F97" s="13">
        <f>IF(A97="","",IFERROR(VLOOKUP(A97,'Catalogue'!$A$5:$F$105,5,FALSE),0))</f>
        <v/>
      </c>
      <c r="G97" s="14" t="n"/>
      <c r="H97" s="13">
        <f>IF(OR(A97="",E97="",F97=""),"",ROUND(E97*F97*(1-G97),2))</f>
        <v/>
      </c>
      <c r="I97" s="14">
        <f>IF(A97="","",IFERROR(VLOOKUP(A97,'Catalogue'!$A$5:$F$105,6,FALSE),20%))</f>
        <v/>
      </c>
      <c r="J97" s="13">
        <f>IF(H97="","",ROUND(H97*I97,2))</f>
        <v/>
      </c>
      <c r="K97" s="13">
        <f>IF(H97="","",H97+J97)</f>
        <v/>
      </c>
      <c r="L97" s="13">
        <f>IF(OR(A97="",E97="",F97=""),"",ROUND(E97*F97*G97,2))</f>
        <v/>
      </c>
      <c r="M97" s="13">
        <f>IF(H97="","",ROUND(H97*'Devis'!$I$10,2))</f>
        <v/>
      </c>
    </row>
    <row r="98">
      <c r="A98" s="10" t="n"/>
      <c r="B98" s="11">
        <f>IF(A98="","",IFERROR(VLOOKUP(A98,'Catalogue'!$A$5:$F$105,2,FALSE),"Référence inconnue"))</f>
        <v/>
      </c>
      <c r="C98" s="11">
        <f>IF(A98="","",IFERROR(VLOOKUP(A98,'Catalogue'!$A$5:$F$105,3,FALSE),""))</f>
        <v/>
      </c>
      <c r="D98" s="10" t="n"/>
      <c r="E98" s="12" t="n"/>
      <c r="F98" s="13">
        <f>IF(A98="","",IFERROR(VLOOKUP(A98,'Catalogue'!$A$5:$F$105,5,FALSE),0))</f>
        <v/>
      </c>
      <c r="G98" s="14" t="n"/>
      <c r="H98" s="13">
        <f>IF(OR(A98="",E98="",F98=""),"",ROUND(E98*F98*(1-G98),2))</f>
        <v/>
      </c>
      <c r="I98" s="14">
        <f>IF(A98="","",IFERROR(VLOOKUP(A98,'Catalogue'!$A$5:$F$105,6,FALSE),20%))</f>
        <v/>
      </c>
      <c r="J98" s="13">
        <f>IF(H98="","",ROUND(H98*I98,2))</f>
        <v/>
      </c>
      <c r="K98" s="13">
        <f>IF(H98="","",H98+J98)</f>
        <v/>
      </c>
      <c r="L98" s="13">
        <f>IF(OR(A98="",E98="",F98=""),"",ROUND(E98*F98*G98,2))</f>
        <v/>
      </c>
      <c r="M98" s="13">
        <f>IF(H98="","",ROUND(H98*'Devis'!$I$10,2))</f>
        <v/>
      </c>
    </row>
    <row r="99">
      <c r="A99" s="10" t="n"/>
      <c r="B99" s="11">
        <f>IF(A99="","",IFERROR(VLOOKUP(A99,'Catalogue'!$A$5:$F$105,2,FALSE),"Référence inconnue"))</f>
        <v/>
      </c>
      <c r="C99" s="11">
        <f>IF(A99="","",IFERROR(VLOOKUP(A99,'Catalogue'!$A$5:$F$105,3,FALSE),""))</f>
        <v/>
      </c>
      <c r="D99" s="10" t="n"/>
      <c r="E99" s="12" t="n"/>
      <c r="F99" s="13">
        <f>IF(A99="","",IFERROR(VLOOKUP(A99,'Catalogue'!$A$5:$F$105,5,FALSE),0))</f>
        <v/>
      </c>
      <c r="G99" s="14" t="n"/>
      <c r="H99" s="13">
        <f>IF(OR(A99="",E99="",F99=""),"",ROUND(E99*F99*(1-G99),2))</f>
        <v/>
      </c>
      <c r="I99" s="14">
        <f>IF(A99="","",IFERROR(VLOOKUP(A99,'Catalogue'!$A$5:$F$105,6,FALSE),20%))</f>
        <v/>
      </c>
      <c r="J99" s="13">
        <f>IF(H99="","",ROUND(H99*I99,2))</f>
        <v/>
      </c>
      <c r="K99" s="13">
        <f>IF(H99="","",H99+J99)</f>
        <v/>
      </c>
      <c r="L99" s="13">
        <f>IF(OR(A99="",E99="",F99=""),"",ROUND(E99*F99*G99,2))</f>
        <v/>
      </c>
      <c r="M99" s="13">
        <f>IF(H99="","",ROUND(H99*'Devis'!$I$10,2))</f>
        <v/>
      </c>
    </row>
    <row r="100">
      <c r="A100" s="10" t="n"/>
      <c r="B100" s="11">
        <f>IF(A100="","",IFERROR(VLOOKUP(A100,'Catalogue'!$A$5:$F$105,2,FALSE),"Référence inconnue"))</f>
        <v/>
      </c>
      <c r="C100" s="11">
        <f>IF(A100="","",IFERROR(VLOOKUP(A100,'Catalogue'!$A$5:$F$105,3,FALSE),""))</f>
        <v/>
      </c>
      <c r="D100" s="10" t="n"/>
      <c r="E100" s="12" t="n"/>
      <c r="F100" s="13">
        <f>IF(A100="","",IFERROR(VLOOKUP(A100,'Catalogue'!$A$5:$F$105,5,FALSE),0))</f>
        <v/>
      </c>
      <c r="G100" s="14" t="n"/>
      <c r="H100" s="13">
        <f>IF(OR(A100="",E100="",F100=""),"",ROUND(E100*F100*(1-G100),2))</f>
        <v/>
      </c>
      <c r="I100" s="14">
        <f>IF(A100="","",IFERROR(VLOOKUP(A100,'Catalogue'!$A$5:$F$105,6,FALSE),20%))</f>
        <v/>
      </c>
      <c r="J100" s="13">
        <f>IF(H100="","",ROUND(H100*I100,2))</f>
        <v/>
      </c>
      <c r="K100" s="13">
        <f>IF(H100="","",H100+J100)</f>
        <v/>
      </c>
      <c r="L100" s="13">
        <f>IF(OR(A100="",E100="",F100=""),"",ROUND(E100*F100*G100,2))</f>
        <v/>
      </c>
      <c r="M100" s="13">
        <f>IF(H100="","",ROUND(H100*'Devis'!$I$10,2))</f>
        <v/>
      </c>
    </row>
    <row r="101">
      <c r="A101" s="10" t="n"/>
      <c r="B101" s="11">
        <f>IF(A101="","",IFERROR(VLOOKUP(A101,'Catalogue'!$A$5:$F$105,2,FALSE),"Référence inconnue"))</f>
        <v/>
      </c>
      <c r="C101" s="11">
        <f>IF(A101="","",IFERROR(VLOOKUP(A101,'Catalogue'!$A$5:$F$105,3,FALSE),""))</f>
        <v/>
      </c>
      <c r="D101" s="10" t="n"/>
      <c r="E101" s="12" t="n"/>
      <c r="F101" s="13">
        <f>IF(A101="","",IFERROR(VLOOKUP(A101,'Catalogue'!$A$5:$F$105,5,FALSE),0))</f>
        <v/>
      </c>
      <c r="G101" s="14" t="n"/>
      <c r="H101" s="13">
        <f>IF(OR(A101="",E101="",F101=""),"",ROUND(E101*F101*(1-G101),2))</f>
        <v/>
      </c>
      <c r="I101" s="14">
        <f>IF(A101="","",IFERROR(VLOOKUP(A101,'Catalogue'!$A$5:$F$105,6,FALSE),20%))</f>
        <v/>
      </c>
      <c r="J101" s="13">
        <f>IF(H101="","",ROUND(H101*I101,2))</f>
        <v/>
      </c>
      <c r="K101" s="13">
        <f>IF(H101="","",H101+J101)</f>
        <v/>
      </c>
      <c r="L101" s="13">
        <f>IF(OR(A101="",E101="",F101=""),"",ROUND(E101*F101*G101,2))</f>
        <v/>
      </c>
      <c r="M101" s="13">
        <f>IF(H101="","",ROUND(H101*'Devis'!$I$10,2))</f>
        <v/>
      </c>
    </row>
    <row r="102">
      <c r="A102" s="10" t="n"/>
      <c r="B102" s="11">
        <f>IF(A102="","",IFERROR(VLOOKUP(A102,'Catalogue'!$A$5:$F$105,2,FALSE),"Référence inconnue"))</f>
        <v/>
      </c>
      <c r="C102" s="11">
        <f>IF(A102="","",IFERROR(VLOOKUP(A102,'Catalogue'!$A$5:$F$105,3,FALSE),""))</f>
        <v/>
      </c>
      <c r="D102" s="10" t="n"/>
      <c r="E102" s="12" t="n"/>
      <c r="F102" s="13">
        <f>IF(A102="","",IFERROR(VLOOKUP(A102,'Catalogue'!$A$5:$F$105,5,FALSE),0))</f>
        <v/>
      </c>
      <c r="G102" s="14" t="n"/>
      <c r="H102" s="13">
        <f>IF(OR(A102="",E102="",F102=""),"",ROUND(E102*F102*(1-G102),2))</f>
        <v/>
      </c>
      <c r="I102" s="14">
        <f>IF(A102="","",IFERROR(VLOOKUP(A102,'Catalogue'!$A$5:$F$105,6,FALSE),20%))</f>
        <v/>
      </c>
      <c r="J102" s="13">
        <f>IF(H102="","",ROUND(H102*I102,2))</f>
        <v/>
      </c>
      <c r="K102" s="13">
        <f>IF(H102="","",H102+J102)</f>
        <v/>
      </c>
      <c r="L102" s="13">
        <f>IF(OR(A102="",E102="",F102=""),"",ROUND(E102*F102*G102,2))</f>
        <v/>
      </c>
      <c r="M102" s="13">
        <f>IF(H102="","",ROUND(H102*'Devis'!$I$10,2))</f>
        <v/>
      </c>
    </row>
    <row r="103">
      <c r="A103" s="10" t="n"/>
      <c r="B103" s="11">
        <f>IF(A103="","",IFERROR(VLOOKUP(A103,'Catalogue'!$A$5:$F$105,2,FALSE),"Référence inconnue"))</f>
        <v/>
      </c>
      <c r="C103" s="11">
        <f>IF(A103="","",IFERROR(VLOOKUP(A103,'Catalogue'!$A$5:$F$105,3,FALSE),""))</f>
        <v/>
      </c>
      <c r="D103" s="10" t="n"/>
      <c r="E103" s="12" t="n"/>
      <c r="F103" s="13">
        <f>IF(A103="","",IFERROR(VLOOKUP(A103,'Catalogue'!$A$5:$F$105,5,FALSE),0))</f>
        <v/>
      </c>
      <c r="G103" s="14" t="n"/>
      <c r="H103" s="13">
        <f>IF(OR(A103="",E103="",F103=""),"",ROUND(E103*F103*(1-G103),2))</f>
        <v/>
      </c>
      <c r="I103" s="14">
        <f>IF(A103="","",IFERROR(VLOOKUP(A103,'Catalogue'!$A$5:$F$105,6,FALSE),20%))</f>
        <v/>
      </c>
      <c r="J103" s="13">
        <f>IF(H103="","",ROUND(H103*I103,2))</f>
        <v/>
      </c>
      <c r="K103" s="13">
        <f>IF(H103="","",H103+J103)</f>
        <v/>
      </c>
      <c r="L103" s="13">
        <f>IF(OR(A103="",E103="",F103=""),"",ROUND(E103*F103*G103,2))</f>
        <v/>
      </c>
      <c r="M103" s="13">
        <f>IF(H103="","",ROUND(H103*'Devis'!$I$10,2))</f>
        <v/>
      </c>
    </row>
    <row r="104">
      <c r="A104" s="10" t="n"/>
      <c r="B104" s="11">
        <f>IF(A104="","",IFERROR(VLOOKUP(A104,'Catalogue'!$A$5:$F$105,2,FALSE),"Référence inconnue"))</f>
        <v/>
      </c>
      <c r="C104" s="11">
        <f>IF(A104="","",IFERROR(VLOOKUP(A104,'Catalogue'!$A$5:$F$105,3,FALSE),""))</f>
        <v/>
      </c>
      <c r="D104" s="10" t="n"/>
      <c r="E104" s="12" t="n"/>
      <c r="F104" s="13">
        <f>IF(A104="","",IFERROR(VLOOKUP(A104,'Catalogue'!$A$5:$F$105,5,FALSE),0))</f>
        <v/>
      </c>
      <c r="G104" s="14" t="n"/>
      <c r="H104" s="13">
        <f>IF(OR(A104="",E104="",F104=""),"",ROUND(E104*F104*(1-G104),2))</f>
        <v/>
      </c>
      <c r="I104" s="14">
        <f>IF(A104="","",IFERROR(VLOOKUP(A104,'Catalogue'!$A$5:$F$105,6,FALSE),20%))</f>
        <v/>
      </c>
      <c r="J104" s="13">
        <f>IF(H104="","",ROUND(H104*I104,2))</f>
        <v/>
      </c>
      <c r="K104" s="13">
        <f>IF(H104="","",H104+J104)</f>
        <v/>
      </c>
      <c r="L104" s="13">
        <f>IF(OR(A104="",E104="",F104=""),"",ROUND(E104*F104*G104,2))</f>
        <v/>
      </c>
      <c r="M104" s="13">
        <f>IF(H104="","",ROUND(H104*'Devis'!$I$10,2))</f>
        <v/>
      </c>
    </row>
    <row r="105">
      <c r="A105" s="10" t="n"/>
      <c r="B105" s="11">
        <f>IF(A105="","",IFERROR(VLOOKUP(A105,'Catalogue'!$A$5:$F$105,2,FALSE),"Référence inconnue"))</f>
        <v/>
      </c>
      <c r="C105" s="11">
        <f>IF(A105="","",IFERROR(VLOOKUP(A105,'Catalogue'!$A$5:$F$105,3,FALSE),""))</f>
        <v/>
      </c>
      <c r="D105" s="10" t="n"/>
      <c r="E105" s="12" t="n"/>
      <c r="F105" s="13">
        <f>IF(A105="","",IFERROR(VLOOKUP(A105,'Catalogue'!$A$5:$F$105,5,FALSE),0))</f>
        <v/>
      </c>
      <c r="G105" s="14" t="n"/>
      <c r="H105" s="13">
        <f>IF(OR(A105="",E105="",F105=""),"",ROUND(E105*F105*(1-G105),2))</f>
        <v/>
      </c>
      <c r="I105" s="14">
        <f>IF(A105="","",IFERROR(VLOOKUP(A105,'Catalogue'!$A$5:$F$105,6,FALSE),20%))</f>
        <v/>
      </c>
      <c r="J105" s="13">
        <f>IF(H105="","",ROUND(H105*I105,2))</f>
        <v/>
      </c>
      <c r="K105" s="13">
        <f>IF(H105="","",H105+J105)</f>
        <v/>
      </c>
      <c r="L105" s="13">
        <f>IF(OR(A105="",E105="",F105=""),"",ROUND(E105*F105*G105,2))</f>
        <v/>
      </c>
      <c r="M105" s="13">
        <f>IF(H105="","",ROUND(H105*'Devis'!$I$10,2))</f>
        <v/>
      </c>
    </row>
    <row r="106">
      <c r="A106" s="10" t="n"/>
      <c r="B106" s="11">
        <f>IF(A106="","",IFERROR(VLOOKUP(A106,'Catalogue'!$A$5:$F$105,2,FALSE),"Référence inconnue"))</f>
        <v/>
      </c>
      <c r="C106" s="11">
        <f>IF(A106="","",IFERROR(VLOOKUP(A106,'Catalogue'!$A$5:$F$105,3,FALSE),""))</f>
        <v/>
      </c>
      <c r="D106" s="10" t="n"/>
      <c r="E106" s="12" t="n"/>
      <c r="F106" s="13">
        <f>IF(A106="","",IFERROR(VLOOKUP(A106,'Catalogue'!$A$5:$F$105,5,FALSE),0))</f>
        <v/>
      </c>
      <c r="G106" s="14" t="n"/>
      <c r="H106" s="13">
        <f>IF(OR(A106="",E106="",F106=""),"",ROUND(E106*F106*(1-G106),2))</f>
        <v/>
      </c>
      <c r="I106" s="14">
        <f>IF(A106="","",IFERROR(VLOOKUP(A106,'Catalogue'!$A$5:$F$105,6,FALSE),20%))</f>
        <v/>
      </c>
      <c r="J106" s="13">
        <f>IF(H106="","",ROUND(H106*I106,2))</f>
        <v/>
      </c>
      <c r="K106" s="13">
        <f>IF(H106="","",H106+J106)</f>
        <v/>
      </c>
      <c r="L106" s="13">
        <f>IF(OR(A106="",E106="",F106=""),"",ROUND(E106*F106*G106,2))</f>
        <v/>
      </c>
      <c r="M106" s="13">
        <f>IF(H106="","",ROUND(H106*'Devis'!$I$10,2))</f>
        <v/>
      </c>
    </row>
    <row r="107">
      <c r="A107" s="10" t="n"/>
      <c r="B107" s="11">
        <f>IF(A107="","",IFERROR(VLOOKUP(A107,'Catalogue'!$A$5:$F$105,2,FALSE),"Référence inconnue"))</f>
        <v/>
      </c>
      <c r="C107" s="11">
        <f>IF(A107="","",IFERROR(VLOOKUP(A107,'Catalogue'!$A$5:$F$105,3,FALSE),""))</f>
        <v/>
      </c>
      <c r="D107" s="10" t="n"/>
      <c r="E107" s="12" t="n"/>
      <c r="F107" s="13">
        <f>IF(A107="","",IFERROR(VLOOKUP(A107,'Catalogue'!$A$5:$F$105,5,FALSE),0))</f>
        <v/>
      </c>
      <c r="G107" s="14" t="n"/>
      <c r="H107" s="13">
        <f>IF(OR(A107="",E107="",F107=""),"",ROUND(E107*F107*(1-G107),2))</f>
        <v/>
      </c>
      <c r="I107" s="14">
        <f>IF(A107="","",IFERROR(VLOOKUP(A107,'Catalogue'!$A$5:$F$105,6,FALSE),20%))</f>
        <v/>
      </c>
      <c r="J107" s="13">
        <f>IF(H107="","",ROUND(H107*I107,2))</f>
        <v/>
      </c>
      <c r="K107" s="13">
        <f>IF(H107="","",H107+J107)</f>
        <v/>
      </c>
      <c r="L107" s="13">
        <f>IF(OR(A107="",E107="",F107=""),"",ROUND(E107*F107*G107,2))</f>
        <v/>
      </c>
      <c r="M107" s="13">
        <f>IF(H107="","",ROUND(H107*'Devis'!$I$10,2))</f>
        <v/>
      </c>
    </row>
    <row r="108">
      <c r="A108" s="10" t="n"/>
      <c r="B108" s="11">
        <f>IF(A108="","",IFERROR(VLOOKUP(A108,'Catalogue'!$A$5:$F$105,2,FALSE),"Référence inconnue"))</f>
        <v/>
      </c>
      <c r="C108" s="11">
        <f>IF(A108="","",IFERROR(VLOOKUP(A108,'Catalogue'!$A$5:$F$105,3,FALSE),""))</f>
        <v/>
      </c>
      <c r="D108" s="10" t="n"/>
      <c r="E108" s="12" t="n"/>
      <c r="F108" s="13">
        <f>IF(A108="","",IFERROR(VLOOKUP(A108,'Catalogue'!$A$5:$F$105,5,FALSE),0))</f>
        <v/>
      </c>
      <c r="G108" s="14" t="n"/>
      <c r="H108" s="13">
        <f>IF(OR(A108="",E108="",F108=""),"",ROUND(E108*F108*(1-G108),2))</f>
        <v/>
      </c>
      <c r="I108" s="14">
        <f>IF(A108="","",IFERROR(VLOOKUP(A108,'Catalogue'!$A$5:$F$105,6,FALSE),20%))</f>
        <v/>
      </c>
      <c r="J108" s="13">
        <f>IF(H108="","",ROUND(H108*I108,2))</f>
        <v/>
      </c>
      <c r="K108" s="13">
        <f>IF(H108="","",H108+J108)</f>
        <v/>
      </c>
      <c r="L108" s="13">
        <f>IF(OR(A108="",E108="",F108=""),"",ROUND(E108*F108*G108,2))</f>
        <v/>
      </c>
      <c r="M108" s="13">
        <f>IF(H108="","",ROUND(H108*'Devis'!$I$10,2))</f>
        <v/>
      </c>
    </row>
    <row r="109">
      <c r="A109" s="10" t="n"/>
      <c r="B109" s="11">
        <f>IF(A109="","",IFERROR(VLOOKUP(A109,'Catalogue'!$A$5:$F$105,2,FALSE),"Référence inconnue"))</f>
        <v/>
      </c>
      <c r="C109" s="11">
        <f>IF(A109="","",IFERROR(VLOOKUP(A109,'Catalogue'!$A$5:$F$105,3,FALSE),""))</f>
        <v/>
      </c>
      <c r="D109" s="10" t="n"/>
      <c r="E109" s="12" t="n"/>
      <c r="F109" s="13">
        <f>IF(A109="","",IFERROR(VLOOKUP(A109,'Catalogue'!$A$5:$F$105,5,FALSE),0))</f>
        <v/>
      </c>
      <c r="G109" s="14" t="n"/>
      <c r="H109" s="13">
        <f>IF(OR(A109="",E109="",F109=""),"",ROUND(E109*F109*(1-G109),2))</f>
        <v/>
      </c>
      <c r="I109" s="14">
        <f>IF(A109="","",IFERROR(VLOOKUP(A109,'Catalogue'!$A$5:$F$105,6,FALSE),20%))</f>
        <v/>
      </c>
      <c r="J109" s="13">
        <f>IF(H109="","",ROUND(H109*I109,2))</f>
        <v/>
      </c>
      <c r="K109" s="13">
        <f>IF(H109="","",H109+J109)</f>
        <v/>
      </c>
      <c r="L109" s="13">
        <f>IF(OR(A109="",E109="",F109=""),"",ROUND(E109*F109*G109,2))</f>
        <v/>
      </c>
      <c r="M109" s="13">
        <f>IF(H109="","",ROUND(H109*'Devis'!$I$10,2))</f>
        <v/>
      </c>
    </row>
    <row r="110">
      <c r="A110" s="10" t="n"/>
      <c r="B110" s="11">
        <f>IF(A110="","",IFERROR(VLOOKUP(A110,'Catalogue'!$A$5:$F$105,2,FALSE),"Référence inconnue"))</f>
        <v/>
      </c>
      <c r="C110" s="11">
        <f>IF(A110="","",IFERROR(VLOOKUP(A110,'Catalogue'!$A$5:$F$105,3,FALSE),""))</f>
        <v/>
      </c>
      <c r="D110" s="10" t="n"/>
      <c r="E110" s="12" t="n"/>
      <c r="F110" s="13">
        <f>IF(A110="","",IFERROR(VLOOKUP(A110,'Catalogue'!$A$5:$F$105,5,FALSE),0))</f>
        <v/>
      </c>
      <c r="G110" s="14" t="n"/>
      <c r="H110" s="13">
        <f>IF(OR(A110="",E110="",F110=""),"",ROUND(E110*F110*(1-G110),2))</f>
        <v/>
      </c>
      <c r="I110" s="14">
        <f>IF(A110="","",IFERROR(VLOOKUP(A110,'Catalogue'!$A$5:$F$105,6,FALSE),20%))</f>
        <v/>
      </c>
      <c r="J110" s="13">
        <f>IF(H110="","",ROUND(H110*I110,2))</f>
        <v/>
      </c>
      <c r="K110" s="13">
        <f>IF(H110="","",H110+J110)</f>
        <v/>
      </c>
      <c r="L110" s="13">
        <f>IF(OR(A110="",E110="",F110=""),"",ROUND(E110*F110*G110,2))</f>
        <v/>
      </c>
      <c r="M110" s="13">
        <f>IF(H110="","",ROUND(H110*'Devis'!$I$10,2))</f>
        <v/>
      </c>
    </row>
    <row r="111">
      <c r="A111" s="10" t="n"/>
      <c r="B111" s="11">
        <f>IF(A111="","",IFERROR(VLOOKUP(A111,'Catalogue'!$A$5:$F$105,2,FALSE),"Référence inconnue"))</f>
        <v/>
      </c>
      <c r="C111" s="11">
        <f>IF(A111="","",IFERROR(VLOOKUP(A111,'Catalogue'!$A$5:$F$105,3,FALSE),""))</f>
        <v/>
      </c>
      <c r="D111" s="10" t="n"/>
      <c r="E111" s="12" t="n"/>
      <c r="F111" s="13">
        <f>IF(A111="","",IFERROR(VLOOKUP(A111,'Catalogue'!$A$5:$F$105,5,FALSE),0))</f>
        <v/>
      </c>
      <c r="G111" s="14" t="n"/>
      <c r="H111" s="13">
        <f>IF(OR(A111="",E111="",F111=""),"",ROUND(E111*F111*(1-G111),2))</f>
        <v/>
      </c>
      <c r="I111" s="14">
        <f>IF(A111="","",IFERROR(VLOOKUP(A111,'Catalogue'!$A$5:$F$105,6,FALSE),20%))</f>
        <v/>
      </c>
      <c r="J111" s="13">
        <f>IF(H111="","",ROUND(H111*I111,2))</f>
        <v/>
      </c>
      <c r="K111" s="13">
        <f>IF(H111="","",H111+J111)</f>
        <v/>
      </c>
      <c r="L111" s="13">
        <f>IF(OR(A111="",E111="",F111=""),"",ROUND(E111*F111*G111,2))</f>
        <v/>
      </c>
      <c r="M111" s="13">
        <f>IF(H111="","",ROUND(H111*'Devis'!$I$10,2))</f>
        <v/>
      </c>
    </row>
    <row r="112">
      <c r="A112" s="10" t="n"/>
      <c r="B112" s="11">
        <f>IF(A112="","",IFERROR(VLOOKUP(A112,'Catalogue'!$A$5:$F$105,2,FALSE),"Référence inconnue"))</f>
        <v/>
      </c>
      <c r="C112" s="11">
        <f>IF(A112="","",IFERROR(VLOOKUP(A112,'Catalogue'!$A$5:$F$105,3,FALSE),""))</f>
        <v/>
      </c>
      <c r="D112" s="10" t="n"/>
      <c r="E112" s="12" t="n"/>
      <c r="F112" s="13">
        <f>IF(A112="","",IFERROR(VLOOKUP(A112,'Catalogue'!$A$5:$F$105,5,FALSE),0))</f>
        <v/>
      </c>
      <c r="G112" s="14" t="n"/>
      <c r="H112" s="13">
        <f>IF(OR(A112="",E112="",F112=""),"",ROUND(E112*F112*(1-G112),2))</f>
        <v/>
      </c>
      <c r="I112" s="14">
        <f>IF(A112="","",IFERROR(VLOOKUP(A112,'Catalogue'!$A$5:$F$105,6,FALSE),20%))</f>
        <v/>
      </c>
      <c r="J112" s="13">
        <f>IF(H112="","",ROUND(H112*I112,2))</f>
        <v/>
      </c>
      <c r="K112" s="13">
        <f>IF(H112="","",H112+J112)</f>
        <v/>
      </c>
      <c r="L112" s="13">
        <f>IF(OR(A112="",E112="",F112=""),"",ROUND(E112*F112*G112,2))</f>
        <v/>
      </c>
      <c r="M112" s="13">
        <f>IF(H112="","",ROUND(H112*'Devis'!$I$10,2))</f>
        <v/>
      </c>
    </row>
    <row r="113">
      <c r="A113" s="10" t="n"/>
      <c r="B113" s="11">
        <f>IF(A113="","",IFERROR(VLOOKUP(A113,'Catalogue'!$A$5:$F$105,2,FALSE),"Référence inconnue"))</f>
        <v/>
      </c>
      <c r="C113" s="11">
        <f>IF(A113="","",IFERROR(VLOOKUP(A113,'Catalogue'!$A$5:$F$105,3,FALSE),""))</f>
        <v/>
      </c>
      <c r="D113" s="10" t="n"/>
      <c r="E113" s="12" t="n"/>
      <c r="F113" s="13">
        <f>IF(A113="","",IFERROR(VLOOKUP(A113,'Catalogue'!$A$5:$F$105,5,FALSE),0))</f>
        <v/>
      </c>
      <c r="G113" s="14" t="n"/>
      <c r="H113" s="13">
        <f>IF(OR(A113="",E113="",F113=""),"",ROUND(E113*F113*(1-G113),2))</f>
        <v/>
      </c>
      <c r="I113" s="14">
        <f>IF(A113="","",IFERROR(VLOOKUP(A113,'Catalogue'!$A$5:$F$105,6,FALSE),20%))</f>
        <v/>
      </c>
      <c r="J113" s="13">
        <f>IF(H113="","",ROUND(H113*I113,2))</f>
        <v/>
      </c>
      <c r="K113" s="13">
        <f>IF(H113="","",H113+J113)</f>
        <v/>
      </c>
      <c r="L113" s="13">
        <f>IF(OR(A113="",E113="",F113=""),"",ROUND(E113*F113*G113,2))</f>
        <v/>
      </c>
      <c r="M113" s="13">
        <f>IF(H113="","",ROUND(H113*'Devis'!$I$10,2))</f>
        <v/>
      </c>
    </row>
    <row r="114">
      <c r="A114" s="10" t="n"/>
      <c r="B114" s="11">
        <f>IF(A114="","",IFERROR(VLOOKUP(A114,'Catalogue'!$A$5:$F$105,2,FALSE),"Référence inconnue"))</f>
        <v/>
      </c>
      <c r="C114" s="11">
        <f>IF(A114="","",IFERROR(VLOOKUP(A114,'Catalogue'!$A$5:$F$105,3,FALSE),""))</f>
        <v/>
      </c>
      <c r="D114" s="10" t="n"/>
      <c r="E114" s="12" t="n"/>
      <c r="F114" s="13">
        <f>IF(A114="","",IFERROR(VLOOKUP(A114,'Catalogue'!$A$5:$F$105,5,FALSE),0))</f>
        <v/>
      </c>
      <c r="G114" s="14" t="n"/>
      <c r="H114" s="13">
        <f>IF(OR(A114="",E114="",F114=""),"",ROUND(E114*F114*(1-G114),2))</f>
        <v/>
      </c>
      <c r="I114" s="14">
        <f>IF(A114="","",IFERROR(VLOOKUP(A114,'Catalogue'!$A$5:$F$105,6,FALSE),20%))</f>
        <v/>
      </c>
      <c r="J114" s="13">
        <f>IF(H114="","",ROUND(H114*I114,2))</f>
        <v/>
      </c>
      <c r="K114" s="13">
        <f>IF(H114="","",H114+J114)</f>
        <v/>
      </c>
      <c r="L114" s="13">
        <f>IF(OR(A114="",E114="",F114=""),"",ROUND(E114*F114*G114,2))</f>
        <v/>
      </c>
      <c r="M114" s="13">
        <f>IF(H114="","",ROUND(H114*'Devis'!$I$10,2))</f>
        <v/>
      </c>
    </row>
    <row r="116">
      <c r="G116" s="15" t="inlineStr">
        <is>
          <t>Sous-total HT</t>
        </is>
      </c>
      <c r="H116" s="16">
        <f>SUM(H15:H114)</f>
        <v/>
      </c>
      <c r="I116" s="15" t="inlineStr">
        <is>
          <t>TVA brute</t>
        </is>
      </c>
      <c r="J116" s="16">
        <f>SUM(J15:J114)</f>
        <v/>
      </c>
      <c r="L116" s="15" t="inlineStr">
        <is>
          <t>Total TTC brut</t>
        </is>
      </c>
      <c r="M116" s="16">
        <f>SUM(K15:K114)</f>
        <v/>
      </c>
    </row>
    <row r="117">
      <c r="G117" s="15" t="inlineStr">
        <is>
          <t>Remise commerciale globale</t>
        </is>
      </c>
      <c r="H117" s="16">
        <f>'Devis'!$B$13</f>
        <v/>
      </c>
      <c r="I117" s="15" t="inlineStr">
        <is>
          <t>Ajustement TVA remise globale</t>
        </is>
      </c>
      <c r="J117" s="16">
        <f>IFERROR('Devis'!$B$13*'Devis'!$J$116/'Devis'!$H$116,0)</f>
        <v/>
      </c>
    </row>
    <row r="118">
      <c r="G118" s="15" t="inlineStr">
        <is>
          <t>Total HT net</t>
        </is>
      </c>
      <c r="H118" s="16">
        <f>H116-H117</f>
        <v/>
      </c>
      <c r="I118" s="15" t="inlineStr">
        <is>
          <t>Total TVA net</t>
        </is>
      </c>
      <c r="J118" s="16">
        <f>J116-J117</f>
        <v/>
      </c>
    </row>
    <row r="119">
      <c r="G119" s="15" t="inlineStr">
        <is>
          <t>Total TTC</t>
        </is>
      </c>
      <c r="H119" s="17" t="n"/>
      <c r="J119" s="17" t="n"/>
      <c r="K119" s="16">
        <f>H118+J118</f>
        <v/>
      </c>
    </row>
    <row r="120">
      <c r="G120" s="15" t="inlineStr">
        <is>
          <t>Acompte demandé</t>
        </is>
      </c>
      <c r="H120" s="17" t="n"/>
      <c r="J120" s="17" t="n"/>
      <c r="K120" s="16">
        <f>IFERROR('Devis'!$K$119*'Devis'!$I$6,0)</f>
        <v/>
      </c>
    </row>
  </sheetData>
  <autoFilter ref="A14:M114"/>
  <mergeCells count="1">
    <mergeCell ref="A1:M1"/>
  </mergeCells>
  <conditionalFormatting sqref="A15:A114">
    <cfRule type="expression" priority="1" dxfId="0" stopIfTrue="1">
      <formula>$A15&lt;&gt;""</formula>
    </cfRule>
  </conditionalFormatting>
  <conditionalFormatting sqref="D15:D114">
    <cfRule type="expression" priority="2" dxfId="0" stopIfTrue="1">
      <formula>$A15&lt;&gt;""</formula>
    </cfRule>
  </conditionalFormatting>
  <conditionalFormatting sqref="E15:E114">
    <cfRule type="expression" priority="3" dxfId="0" stopIfTrue="1">
      <formula>$A15&lt;&gt;""</formula>
    </cfRule>
  </conditionalFormatting>
  <conditionalFormatting sqref="G15:G114">
    <cfRule type="expression" priority="4" dxfId="0" stopIfTrue="1">
      <formula>$A15&lt;&gt;""</formula>
    </cfRule>
  </conditionalFormatting>
  <conditionalFormatting sqref="I15:I114">
    <cfRule type="expression" priority="5" dxfId="0" stopIfTrue="1">
      <formula>$A15&lt;&gt;""</formula>
    </cfRule>
  </conditionalFormatting>
  <conditionalFormatting sqref="A15:M114">
    <cfRule type="expression" priority="6" dxfId="1">
      <formula>AND($A15&lt;&gt;"",MOD(ROW(),2)=1)</formula>
    </cfRule>
  </conditionalFormatting>
  <conditionalFormatting sqref="B15:B114">
    <cfRule type="expression" priority="7" dxfId="2" stopIfTrue="1">
      <formula>$B15="Référence inconnue"</formula>
    </cfRule>
  </conditionalFormatting>
  <conditionalFormatting sqref="K15:K114">
    <cfRule type="cellIs" priority="8" operator="greaterThan" dxfId="3">
      <formula>0</formula>
    </cfRule>
  </conditionalFormatting>
  <dataValidations count="5">
    <dataValidation sqref="H3" showErrorMessage="1" showInputMessage="1" allowBlank="0" type="list">
      <formula1>"Brouillon,Envoyé,Accepté,Refusé"</formula1>
    </dataValidation>
    <dataValidation sqref="B10" showErrorMessage="1" showInputMessage="1" allowBlank="0" type="list">
      <formula1>"Oui,Non"</formula1>
    </dataValidation>
    <dataValidation sqref="A15:A114" showErrorMessage="1" showInputMessage="1" allowBlank="1" type="list">
      <formula1>='Catalogue'!$A$6:$A$105</formula1>
    </dataValidation>
    <dataValidation sqref="D15:D114" showErrorMessage="1" showInputMessage="1" allowBlank="1" type="list">
      <formula1>='Catalogue'!$K$6:$K$9</formula1>
    </dataValidation>
    <dataValidation sqref="I15:I114" showErrorMessage="1" showInputMessage="1" allowBlank="1" type="list">
      <formula1>='Catalogue'!$J$6:$J$9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36" customWidth="1" min="2" max="2"/>
    <col width="19" customWidth="1" min="3" max="3"/>
    <col width="13" customWidth="1" min="4" max="4"/>
    <col width="16" customWidth="1" min="5" max="5"/>
    <col width="18" customWidth="1" min="6" max="6"/>
    <col width="22" customWidth="1" min="7" max="7"/>
    <col width="11" customWidth="1" min="8" max="8"/>
    <col width="3" customWidth="1" min="9" max="9"/>
    <col width="19" customWidth="1" min="10" max="10"/>
    <col width="16" customWidth="1" min="11" max="11"/>
  </cols>
  <sheetData>
    <row r="1" ht="28" customHeight="1">
      <c r="A1" s="1" t="inlineStr">
        <is>
          <t>CATALOGUE ARTICLES ET PRESTATIONS</t>
        </is>
      </c>
    </row>
    <row r="3" ht="28" customHeight="1">
      <c r="A3" s="18" t="inlineStr">
        <is>
          <t>Les prix et taux de TVA sont modifiables. Vérifier l'éligibilité du taux applicable auprès d'impots.gouv.fr.</t>
        </is>
      </c>
    </row>
    <row r="5">
      <c r="A5" s="9" t="inlineStr">
        <is>
          <t>Référence</t>
        </is>
      </c>
      <c r="B5" s="9" t="inlineStr">
        <is>
          <t>Désignation</t>
        </is>
      </c>
      <c r="C5" s="9" t="inlineStr">
        <is>
          <t>Catégorie</t>
        </is>
      </c>
      <c r="D5" s="9" t="inlineStr">
        <is>
          <t>Unité</t>
        </is>
      </c>
      <c r="E5" s="9" t="inlineStr">
        <is>
          <t>Prix unitaire HT</t>
        </is>
      </c>
      <c r="F5" s="9" t="inlineStr">
        <is>
          <t>Taux TVA par défaut</t>
        </is>
      </c>
      <c r="G5" s="9" t="inlineStr">
        <is>
          <t>Fournisseur</t>
        </is>
      </c>
      <c r="H5" s="9" t="inlineStr">
        <is>
          <t>Actif</t>
        </is>
      </c>
      <c r="J5" s="2" t="inlineStr">
        <is>
          <t>Taux TVA disponibles</t>
        </is>
      </c>
      <c r="K5" s="2" t="inlineStr">
        <is>
          <t>Unités disponibles</t>
        </is>
      </c>
    </row>
    <row r="6">
      <c r="A6" s="11" t="inlineStr">
        <is>
          <t>CBL-3G</t>
        </is>
      </c>
      <c r="B6" s="11" t="inlineStr">
        <is>
          <t>Câble électrique 3G2,5 mm²</t>
        </is>
      </c>
      <c r="C6" s="11" t="inlineStr">
        <is>
          <t>Fournitures</t>
        </is>
      </c>
      <c r="D6" s="10" t="inlineStr">
        <is>
          <t>m</t>
        </is>
      </c>
      <c r="E6" s="13" t="n">
        <v>2.85</v>
      </c>
      <c r="F6" s="14" t="n">
        <v>0.2</v>
      </c>
      <c r="G6" s="11" t="inlineStr">
        <is>
          <t>Rexel France</t>
        </is>
      </c>
      <c r="H6" s="11" t="inlineStr">
        <is>
          <t>Oui</t>
        </is>
      </c>
      <c r="J6" s="19" t="n">
        <v>0.2</v>
      </c>
      <c r="K6" s="20" t="inlineStr">
        <is>
          <t>m</t>
        </is>
      </c>
    </row>
    <row r="7">
      <c r="A7" s="11" t="inlineStr">
        <is>
          <t>DIS-16A</t>
        </is>
      </c>
      <c r="B7" s="11" t="inlineStr">
        <is>
          <t>Disjoncteur 16 A</t>
        </is>
      </c>
      <c r="C7" s="11" t="inlineStr">
        <is>
          <t>Appareillage</t>
        </is>
      </c>
      <c r="D7" s="10" t="inlineStr">
        <is>
          <t>unité</t>
        </is>
      </c>
      <c r="E7" s="13" t="n">
        <v>18.9</v>
      </c>
      <c r="F7" s="14" t="n">
        <v>0.2</v>
      </c>
      <c r="G7" s="11" t="inlineStr">
        <is>
          <t>Legrand</t>
        </is>
      </c>
      <c r="H7" s="11" t="inlineStr">
        <is>
          <t>Oui</t>
        </is>
      </c>
      <c r="J7" s="19" t="n">
        <v>0.1</v>
      </c>
      <c r="K7" s="20" t="inlineStr">
        <is>
          <t>unité</t>
        </is>
      </c>
    </row>
    <row r="8">
      <c r="A8" s="11" t="inlineStr">
        <is>
          <t>TAB-2R</t>
        </is>
      </c>
      <c r="B8" s="11" t="inlineStr">
        <is>
          <t>Tableau électrique 2 rangées</t>
        </is>
      </c>
      <c r="C8" s="11" t="inlineStr">
        <is>
          <t>Tableau</t>
        </is>
      </c>
      <c r="D8" s="10" t="inlineStr">
        <is>
          <t>unité</t>
        </is>
      </c>
      <c r="E8" s="13" t="n">
        <v>149</v>
      </c>
      <c r="F8" s="14" t="n">
        <v>0.2</v>
      </c>
      <c r="G8" s="11" t="inlineStr">
        <is>
          <t>Schneider Electric</t>
        </is>
      </c>
      <c r="H8" s="11" t="inlineStr">
        <is>
          <t>Oui</t>
        </is>
      </c>
      <c r="J8" s="19" t="n">
        <v>0.055</v>
      </c>
      <c r="K8" s="20" t="inlineStr">
        <is>
          <t>heure</t>
        </is>
      </c>
    </row>
    <row r="9">
      <c r="A9" s="11" t="inlineStr">
        <is>
          <t>INT-ENC</t>
        </is>
      </c>
      <c r="B9" s="11" t="inlineStr">
        <is>
          <t>Interrupteur encastré blanc</t>
        </is>
      </c>
      <c r="C9" s="11" t="inlineStr">
        <is>
          <t>Appareillage</t>
        </is>
      </c>
      <c r="D9" s="10" t="inlineStr">
        <is>
          <t>unité</t>
        </is>
      </c>
      <c r="E9" s="13" t="n">
        <v>8.5</v>
      </c>
      <c r="F9" s="14" t="n">
        <v>0.2</v>
      </c>
      <c r="G9" s="11" t="inlineStr">
        <is>
          <t>Legrand</t>
        </is>
      </c>
      <c r="H9" s="11" t="inlineStr">
        <is>
          <t>Oui</t>
        </is>
      </c>
      <c r="J9" s="19" t="n">
        <v>0.021</v>
      </c>
      <c r="K9" s="20" t="inlineStr">
        <is>
          <t>forfait</t>
        </is>
      </c>
    </row>
    <row r="10">
      <c r="A10" s="11" t="inlineStr">
        <is>
          <t>PRS-2P</t>
        </is>
      </c>
      <c r="B10" s="11" t="inlineStr">
        <is>
          <t>Prise 2P+T</t>
        </is>
      </c>
      <c r="C10" s="11" t="inlineStr">
        <is>
          <t>Appareillage</t>
        </is>
      </c>
      <c r="D10" s="10" t="inlineStr">
        <is>
          <t>unité</t>
        </is>
      </c>
      <c r="E10" s="13" t="n">
        <v>9.199999999999999</v>
      </c>
      <c r="F10" s="14" t="n">
        <v>0.2</v>
      </c>
      <c r="G10" s="11" t="inlineStr">
        <is>
          <t>Legrand</t>
        </is>
      </c>
      <c r="H10" s="11" t="inlineStr">
        <is>
          <t>Oui</t>
        </is>
      </c>
    </row>
    <row r="11">
      <c r="A11" s="11" t="inlineStr">
        <is>
          <t>LED-PLF</t>
        </is>
      </c>
      <c r="B11" s="11" t="inlineStr">
        <is>
          <t>Plafonnier LED</t>
        </is>
      </c>
      <c r="C11" s="11" t="inlineStr">
        <is>
          <t>Éclairage</t>
        </is>
      </c>
      <c r="D11" s="10" t="inlineStr">
        <is>
          <t>unité</t>
        </is>
      </c>
      <c r="E11" s="13" t="n">
        <v>32.5</v>
      </c>
      <c r="F11" s="14" t="n">
        <v>0.2</v>
      </c>
      <c r="G11" s="11" t="inlineStr">
        <is>
          <t>Philips</t>
        </is>
      </c>
      <c r="H11" s="11" t="inlineStr">
        <is>
          <t>Oui</t>
        </is>
      </c>
    </row>
    <row r="12">
      <c r="A12" s="11" t="inlineStr">
        <is>
          <t>MO-ELC</t>
        </is>
      </c>
      <c r="B12" s="11" t="inlineStr">
        <is>
          <t>Main-d'œuvre électricien</t>
        </is>
      </c>
      <c r="C12" s="11" t="inlineStr">
        <is>
          <t>Main-d'œuvre</t>
        </is>
      </c>
      <c r="D12" s="10" t="inlineStr">
        <is>
          <t>heure</t>
        </is>
      </c>
      <c r="E12" s="13" t="n">
        <v>58</v>
      </c>
      <c r="F12" s="14" t="n">
        <v>0.2</v>
      </c>
      <c r="G12" s="11" t="inlineStr">
        <is>
          <t>Électricité Prêt SAS</t>
        </is>
      </c>
      <c r="H12" s="11" t="inlineStr">
        <is>
          <t>Oui</t>
        </is>
      </c>
    </row>
    <row r="13">
      <c r="A13" s="11" t="inlineStr">
        <is>
          <t>DEP-TEC</t>
        </is>
      </c>
      <c r="B13" s="11" t="inlineStr">
        <is>
          <t>Déplacement et mise en service</t>
        </is>
      </c>
      <c r="C13" s="11" t="inlineStr">
        <is>
          <t>Service</t>
        </is>
      </c>
      <c r="D13" s="10" t="inlineStr">
        <is>
          <t>forfait</t>
        </is>
      </c>
      <c r="E13" s="13" t="n">
        <v>65</v>
      </c>
      <c r="F13" s="14" t="n">
        <v>0.2</v>
      </c>
      <c r="G13" s="11" t="inlineStr">
        <is>
          <t>Électricité Prêt SAS</t>
        </is>
      </c>
      <c r="H13" s="11" t="inlineStr">
        <is>
          <t>Oui</t>
        </is>
      </c>
    </row>
    <row r="14">
      <c r="A14" s="11" t="inlineStr">
        <is>
          <t>TER-VER</t>
        </is>
      </c>
      <c r="B14" s="11" t="inlineStr">
        <is>
          <t>Terre et contrôle de conformité</t>
        </is>
      </c>
      <c r="C14" s="11" t="inlineStr">
        <is>
          <t>Contrôle</t>
        </is>
      </c>
      <c r="D14" s="10" t="inlineStr">
        <is>
          <t>forfait</t>
        </is>
      </c>
      <c r="E14" s="13" t="n">
        <v>185</v>
      </c>
      <c r="F14" s="14" t="n">
        <v>0.2</v>
      </c>
      <c r="G14" s="11" t="inlineStr">
        <is>
          <t>Électricité Prêt SAS</t>
        </is>
      </c>
      <c r="H14" s="11" t="inlineStr">
        <is>
          <t>Oui</t>
        </is>
      </c>
    </row>
    <row r="15">
      <c r="A15" s="11" t="inlineStr">
        <is>
          <t>GAI-ICTA</t>
        </is>
      </c>
      <c r="B15" s="11" t="inlineStr">
        <is>
          <t>Gaine ICTA 20 mm</t>
        </is>
      </c>
      <c r="C15" s="11" t="inlineStr">
        <is>
          <t>Fournitures</t>
        </is>
      </c>
      <c r="D15" s="10" t="inlineStr">
        <is>
          <t>m</t>
        </is>
      </c>
      <c r="E15" s="13" t="n">
        <v>1.15</v>
      </c>
      <c r="F15" s="14" t="n">
        <v>0.2</v>
      </c>
      <c r="G15" s="11" t="inlineStr">
        <is>
          <t>Rexel France</t>
        </is>
      </c>
      <c r="H15" s="11" t="inlineStr">
        <is>
          <t>Oui</t>
        </is>
      </c>
    </row>
    <row r="16">
      <c r="A16" s="11" t="inlineStr">
        <is>
          <t>BOI-ENC</t>
        </is>
      </c>
      <c r="B16" s="11" t="inlineStr">
        <is>
          <t>Boîte d'encastrement</t>
        </is>
      </c>
      <c r="C16" s="11" t="inlineStr">
        <is>
          <t>Fournitures</t>
        </is>
      </c>
      <c r="D16" s="10" t="inlineStr">
        <is>
          <t>unité</t>
        </is>
      </c>
      <c r="E16" s="13" t="n">
        <v>1.9</v>
      </c>
      <c r="F16" s="14" t="n">
        <v>0.2</v>
      </c>
      <c r="G16" s="11" t="inlineStr">
        <is>
          <t>Legrand</t>
        </is>
      </c>
      <c r="H16" s="11" t="inlineStr">
        <is>
          <t>Oui</t>
        </is>
      </c>
    </row>
    <row r="17">
      <c r="A17" s="11" t="inlineStr">
        <is>
          <t>CBL-3G15</t>
        </is>
      </c>
      <c r="B17" s="11" t="inlineStr">
        <is>
          <t>Câble électrique 3G1,5 mm²</t>
        </is>
      </c>
      <c r="C17" s="11" t="inlineStr">
        <is>
          <t>Fournitures</t>
        </is>
      </c>
      <c r="D17" s="10" t="inlineStr">
        <is>
          <t>m</t>
        </is>
      </c>
      <c r="E17" s="13" t="n">
        <v>2.1</v>
      </c>
      <c r="F17" s="14" t="n">
        <v>0.2</v>
      </c>
      <c r="G17" s="11" t="inlineStr">
        <is>
          <t>Rexel France</t>
        </is>
      </c>
      <c r="H17" s="11" t="inlineStr">
        <is>
          <t>Oui</t>
        </is>
      </c>
    </row>
    <row r="18">
      <c r="A18" s="11" t="inlineStr">
        <is>
          <t>CON-JN</t>
        </is>
      </c>
      <c r="B18" s="11" t="inlineStr">
        <is>
          <t>Contacteur jour/nuit</t>
        </is>
      </c>
      <c r="C18" s="11" t="inlineStr">
        <is>
          <t>Tableau</t>
        </is>
      </c>
      <c r="D18" s="10" t="inlineStr">
        <is>
          <t>unité</t>
        </is>
      </c>
      <c r="E18" s="13" t="n">
        <v>72</v>
      </c>
      <c r="F18" s="14" t="n">
        <v>0.2</v>
      </c>
      <c r="G18" s="11" t="inlineStr">
        <is>
          <t>Schneider Electric</t>
        </is>
      </c>
      <c r="H18" s="11" t="inlineStr">
        <is>
          <t>Oui</t>
        </is>
      </c>
    </row>
    <row r="19">
      <c r="A19" s="11" t="inlineStr">
        <is>
          <t>DAF-NF</t>
        </is>
      </c>
      <c r="B19" s="11" t="inlineStr">
        <is>
          <t>Détecteur avertisseur autonome de fumée</t>
        </is>
      </c>
      <c r="C19" s="11" t="inlineStr">
        <is>
          <t>Sécurité</t>
        </is>
      </c>
      <c r="D19" s="10" t="inlineStr">
        <is>
          <t>unité</t>
        </is>
      </c>
      <c r="E19" s="13" t="n">
        <v>24.9</v>
      </c>
      <c r="F19" s="14" t="n">
        <v>0.2</v>
      </c>
      <c r="G19" s="11" t="inlineStr">
        <is>
          <t>Nest</t>
        </is>
      </c>
      <c r="H19" s="11" t="inlineStr">
        <is>
          <t>Oui</t>
        </is>
      </c>
    </row>
    <row r="20">
      <c r="A20" s="11" t="inlineStr">
        <is>
          <t>RJ45-CAT6</t>
        </is>
      </c>
      <c r="B20" s="11" t="inlineStr">
        <is>
          <t>Prise RJ45 catégorie 6</t>
        </is>
      </c>
      <c r="C20" s="11" t="inlineStr">
        <is>
          <t>Appareillage</t>
        </is>
      </c>
      <c r="D20" s="10" t="inlineStr">
        <is>
          <t>unité</t>
        </is>
      </c>
      <c r="E20" s="13" t="n">
        <v>19.5</v>
      </c>
      <c r="F20" s="14" t="n">
        <v>0.2</v>
      </c>
      <c r="G20" s="11" t="inlineStr">
        <is>
          <t>Legrand</t>
        </is>
      </c>
      <c r="H20" s="11" t="inlineStr">
        <is>
          <t>Oui</t>
        </is>
      </c>
    </row>
    <row r="21">
      <c r="A21" s="11" t="inlineStr">
        <is>
          <t>VMC-S</t>
        </is>
      </c>
      <c r="B21" s="11" t="inlineStr">
        <is>
          <t>Extracteur VMC salle de bains</t>
        </is>
      </c>
      <c r="C21" s="11" t="inlineStr">
        <is>
          <t>Éclairage</t>
        </is>
      </c>
      <c r="D21" s="10" t="inlineStr">
        <is>
          <t>unité</t>
        </is>
      </c>
      <c r="E21" s="13" t="n">
        <v>89</v>
      </c>
      <c r="F21" s="14" t="n">
        <v>0.2</v>
      </c>
      <c r="G21" s="11" t="inlineStr">
        <is>
          <t>Atlantic</t>
        </is>
      </c>
      <c r="H21" s="11" t="inlineStr">
        <is>
          <t>Oui</t>
        </is>
      </c>
    </row>
    <row r="22">
      <c r="A22" s="11" t="inlineStr">
        <is>
          <t>SPD-T2</t>
        </is>
      </c>
      <c r="B22" s="11" t="inlineStr">
        <is>
          <t>Parafoudre type 2</t>
        </is>
      </c>
      <c r="C22" s="11" t="inlineStr">
        <is>
          <t>Tableau</t>
        </is>
      </c>
      <c r="D22" s="10" t="inlineStr">
        <is>
          <t>unité</t>
        </is>
      </c>
      <c r="E22" s="13" t="n">
        <v>115</v>
      </c>
      <c r="F22" s="14" t="n">
        <v>0.2</v>
      </c>
      <c r="G22" s="11" t="inlineStr">
        <is>
          <t>Schneider Electric</t>
        </is>
      </c>
      <c r="H22" s="11" t="inlineStr">
        <is>
          <t>Oui</t>
        </is>
      </c>
    </row>
    <row r="23">
      <c r="A23" s="11" t="inlineStr">
        <is>
          <t>BORNE-W</t>
        </is>
      </c>
      <c r="B23" s="11" t="inlineStr">
        <is>
          <t>Borne de connexion rapide</t>
        </is>
      </c>
      <c r="C23" s="11" t="inlineStr">
        <is>
          <t>Fournitures</t>
        </is>
      </c>
      <c r="D23" s="10" t="inlineStr">
        <is>
          <t>unité</t>
        </is>
      </c>
      <c r="E23" s="13" t="n">
        <v>0.85</v>
      </c>
      <c r="F23" s="14" t="n">
        <v>0.2</v>
      </c>
      <c r="G23" s="11" t="inlineStr">
        <is>
          <t>Wago</t>
        </is>
      </c>
      <c r="H23" s="11" t="inlineStr">
        <is>
          <t>Oui</t>
        </is>
      </c>
    </row>
    <row r="24">
      <c r="A24" s="11" t="inlineStr">
        <is>
          <t>PLQ-PL</t>
        </is>
      </c>
      <c r="B24" s="11" t="inlineStr">
        <is>
          <t>Plaque de finition double</t>
        </is>
      </c>
      <c r="C24" s="11" t="inlineStr">
        <is>
          <t>Appareillage</t>
        </is>
      </c>
      <c r="D24" s="10" t="inlineStr">
        <is>
          <t>unité</t>
        </is>
      </c>
      <c r="E24" s="13" t="n">
        <v>5.7</v>
      </c>
      <c r="F24" s="14" t="n">
        <v>0.2</v>
      </c>
      <c r="G24" s="11" t="inlineStr">
        <is>
          <t>Legrand</t>
        </is>
      </c>
      <c r="H24" s="11" t="inlineStr">
        <is>
          <t>Oui</t>
        </is>
      </c>
    </row>
    <row r="25">
      <c r="A25" s="11" t="inlineStr">
        <is>
          <t>TEST-MES</t>
        </is>
      </c>
      <c r="B25" s="11" t="inlineStr">
        <is>
          <t>Mesure d'isolement et essais</t>
        </is>
      </c>
      <c r="C25" s="11" t="inlineStr">
        <is>
          <t>Contrôle</t>
        </is>
      </c>
      <c r="D25" s="10" t="inlineStr">
        <is>
          <t>heure</t>
        </is>
      </c>
      <c r="E25" s="13" t="n">
        <v>62</v>
      </c>
      <c r="F25" s="14" t="n">
        <v>0.2</v>
      </c>
      <c r="G25" s="11" t="inlineStr">
        <is>
          <t>Électricité Prêt SAS</t>
        </is>
      </c>
      <c r="H25" s="11" t="inlineStr">
        <is>
          <t>Oui</t>
        </is>
      </c>
    </row>
    <row r="26">
      <c r="A26" s="11" t="inlineStr">
        <is>
          <t>PGT-ETAN</t>
        </is>
      </c>
      <c r="B26" s="11" t="inlineStr">
        <is>
          <t>Prise étanche extérieure</t>
        </is>
      </c>
      <c r="C26" s="11" t="inlineStr">
        <is>
          <t>Appareillage</t>
        </is>
      </c>
      <c r="D26" s="10" t="inlineStr">
        <is>
          <t>unité</t>
        </is>
      </c>
      <c r="E26" s="13" t="n">
        <v>22.5</v>
      </c>
      <c r="F26" s="14" t="n">
        <v>0.2</v>
      </c>
      <c r="G26" s="11" t="inlineStr">
        <is>
          <t>Legrand</t>
        </is>
      </c>
      <c r="H26" s="11" t="inlineStr">
        <is>
          <t>Oui</t>
        </is>
      </c>
    </row>
    <row r="27">
      <c r="A27" s="11" t="n"/>
      <c r="B27" s="11" t="n"/>
      <c r="C27" s="11" t="n"/>
      <c r="D27" s="10" t="n"/>
      <c r="E27" s="13" t="n"/>
      <c r="F27" s="14" t="n"/>
      <c r="G27" s="11" t="n"/>
      <c r="H27" s="11" t="n"/>
    </row>
    <row r="28">
      <c r="A28" s="11" t="n"/>
      <c r="B28" s="11" t="n"/>
      <c r="C28" s="11" t="n"/>
      <c r="D28" s="10" t="n"/>
      <c r="E28" s="13" t="n"/>
      <c r="F28" s="14" t="n"/>
      <c r="G28" s="11" t="n"/>
      <c r="H28" s="11" t="n"/>
    </row>
    <row r="29">
      <c r="A29" s="11" t="n"/>
      <c r="B29" s="11" t="n"/>
      <c r="C29" s="11" t="n"/>
      <c r="D29" s="10" t="n"/>
      <c r="E29" s="13" t="n"/>
      <c r="F29" s="14" t="n"/>
      <c r="G29" s="11" t="n"/>
      <c r="H29" s="11" t="n"/>
    </row>
    <row r="30">
      <c r="A30" s="11" t="n"/>
      <c r="B30" s="11" t="n"/>
      <c r="C30" s="11" t="n"/>
      <c r="D30" s="10" t="n"/>
      <c r="E30" s="13" t="n"/>
      <c r="F30" s="14" t="n"/>
      <c r="G30" s="11" t="n"/>
      <c r="H30" s="11" t="n"/>
    </row>
    <row r="31">
      <c r="A31" s="11" t="n"/>
      <c r="B31" s="11" t="n"/>
      <c r="C31" s="11" t="n"/>
      <c r="D31" s="10" t="n"/>
      <c r="E31" s="13" t="n"/>
      <c r="F31" s="14" t="n"/>
      <c r="G31" s="11" t="n"/>
      <c r="H31" s="11" t="n"/>
    </row>
    <row r="32">
      <c r="A32" s="11" t="n"/>
      <c r="B32" s="11" t="n"/>
      <c r="C32" s="11" t="n"/>
      <c r="D32" s="10" t="n"/>
      <c r="E32" s="13" t="n"/>
      <c r="F32" s="14" t="n"/>
      <c r="G32" s="11" t="n"/>
      <c r="H32" s="11" t="n"/>
    </row>
    <row r="33">
      <c r="A33" s="11" t="n"/>
      <c r="B33" s="11" t="n"/>
      <c r="C33" s="11" t="n"/>
      <c r="D33" s="10" t="n"/>
      <c r="E33" s="13" t="n"/>
      <c r="F33" s="14" t="n"/>
      <c r="G33" s="11" t="n"/>
      <c r="H33" s="11" t="n"/>
    </row>
    <row r="34">
      <c r="A34" s="11" t="n"/>
      <c r="B34" s="11" t="n"/>
      <c r="C34" s="11" t="n"/>
      <c r="D34" s="10" t="n"/>
      <c r="E34" s="13" t="n"/>
      <c r="F34" s="14" t="n"/>
      <c r="G34" s="11" t="n"/>
      <c r="H34" s="11" t="n"/>
    </row>
    <row r="35">
      <c r="A35" s="11" t="n"/>
      <c r="B35" s="11" t="n"/>
      <c r="C35" s="11" t="n"/>
      <c r="D35" s="10" t="n"/>
      <c r="E35" s="13" t="n"/>
      <c r="F35" s="14" t="n"/>
      <c r="G35" s="11" t="n"/>
      <c r="H35" s="11" t="n"/>
    </row>
    <row r="36">
      <c r="A36" s="11" t="n"/>
      <c r="B36" s="11" t="n"/>
      <c r="C36" s="11" t="n"/>
      <c r="D36" s="10" t="n"/>
      <c r="E36" s="13" t="n"/>
      <c r="F36" s="14" t="n"/>
      <c r="G36" s="11" t="n"/>
      <c r="H36" s="11" t="n"/>
    </row>
    <row r="37">
      <c r="A37" s="11" t="n"/>
      <c r="B37" s="11" t="n"/>
      <c r="C37" s="11" t="n"/>
      <c r="D37" s="10" t="n"/>
      <c r="E37" s="13" t="n"/>
      <c r="F37" s="14" t="n"/>
      <c r="G37" s="11" t="n"/>
      <c r="H37" s="11" t="n"/>
    </row>
    <row r="38">
      <c r="A38" s="11" t="n"/>
      <c r="B38" s="11" t="n"/>
      <c r="C38" s="11" t="n"/>
      <c r="D38" s="10" t="n"/>
      <c r="E38" s="13" t="n"/>
      <c r="F38" s="14" t="n"/>
      <c r="G38" s="11" t="n"/>
      <c r="H38" s="11" t="n"/>
    </row>
    <row r="39">
      <c r="A39" s="11" t="n"/>
      <c r="B39" s="11" t="n"/>
      <c r="C39" s="11" t="n"/>
      <c r="D39" s="10" t="n"/>
      <c r="E39" s="13" t="n"/>
      <c r="F39" s="14" t="n"/>
      <c r="G39" s="11" t="n"/>
      <c r="H39" s="11" t="n"/>
    </row>
    <row r="40">
      <c r="A40" s="11" t="n"/>
      <c r="B40" s="11" t="n"/>
      <c r="C40" s="11" t="n"/>
      <c r="D40" s="10" t="n"/>
      <c r="E40" s="13" t="n"/>
      <c r="F40" s="14" t="n"/>
      <c r="G40" s="11" t="n"/>
      <c r="H40" s="11" t="n"/>
    </row>
    <row r="41">
      <c r="A41" s="11" t="n"/>
      <c r="B41" s="11" t="n"/>
      <c r="C41" s="11" t="n"/>
      <c r="D41" s="10" t="n"/>
      <c r="E41" s="13" t="n"/>
      <c r="F41" s="14" t="n"/>
      <c r="G41" s="11" t="n"/>
      <c r="H41" s="11" t="n"/>
    </row>
    <row r="42">
      <c r="A42" s="11" t="n"/>
      <c r="B42" s="11" t="n"/>
      <c r="C42" s="11" t="n"/>
      <c r="D42" s="10" t="n"/>
      <c r="E42" s="13" t="n"/>
      <c r="F42" s="14" t="n"/>
      <c r="G42" s="11" t="n"/>
      <c r="H42" s="11" t="n"/>
    </row>
    <row r="43">
      <c r="A43" s="11" t="n"/>
      <c r="B43" s="11" t="n"/>
      <c r="C43" s="11" t="n"/>
      <c r="D43" s="10" t="n"/>
      <c r="E43" s="13" t="n"/>
      <c r="F43" s="14" t="n"/>
      <c r="G43" s="11" t="n"/>
      <c r="H43" s="11" t="n"/>
    </row>
    <row r="44">
      <c r="A44" s="11" t="n"/>
      <c r="B44" s="11" t="n"/>
      <c r="C44" s="11" t="n"/>
      <c r="D44" s="10" t="n"/>
      <c r="E44" s="13" t="n"/>
      <c r="F44" s="14" t="n"/>
      <c r="G44" s="11" t="n"/>
      <c r="H44" s="11" t="n"/>
    </row>
    <row r="45">
      <c r="A45" s="11" t="n"/>
      <c r="B45" s="11" t="n"/>
      <c r="C45" s="11" t="n"/>
      <c r="D45" s="10" t="n"/>
      <c r="E45" s="13" t="n"/>
      <c r="F45" s="14" t="n"/>
      <c r="G45" s="11" t="n"/>
      <c r="H45" s="11" t="n"/>
    </row>
    <row r="46">
      <c r="A46" s="11" t="n"/>
      <c r="B46" s="11" t="n"/>
      <c r="C46" s="11" t="n"/>
      <c r="D46" s="10" t="n"/>
      <c r="E46" s="13" t="n"/>
      <c r="F46" s="14" t="n"/>
      <c r="G46" s="11" t="n"/>
      <c r="H46" s="11" t="n"/>
    </row>
    <row r="47">
      <c r="A47" s="11" t="n"/>
      <c r="B47" s="11" t="n"/>
      <c r="C47" s="11" t="n"/>
      <c r="D47" s="10" t="n"/>
      <c r="E47" s="13" t="n"/>
      <c r="F47" s="14" t="n"/>
      <c r="G47" s="11" t="n"/>
      <c r="H47" s="11" t="n"/>
    </row>
    <row r="48">
      <c r="A48" s="11" t="n"/>
      <c r="B48" s="11" t="n"/>
      <c r="C48" s="11" t="n"/>
      <c r="D48" s="10" t="n"/>
      <c r="E48" s="13" t="n"/>
      <c r="F48" s="14" t="n"/>
      <c r="G48" s="11" t="n"/>
      <c r="H48" s="11" t="n"/>
    </row>
    <row r="49">
      <c r="A49" s="11" t="n"/>
      <c r="B49" s="11" t="n"/>
      <c r="C49" s="11" t="n"/>
      <c r="D49" s="10" t="n"/>
      <c r="E49" s="13" t="n"/>
      <c r="F49" s="14" t="n"/>
      <c r="G49" s="11" t="n"/>
      <c r="H49" s="11" t="n"/>
    </row>
    <row r="50">
      <c r="A50" s="11" t="n"/>
      <c r="B50" s="11" t="n"/>
      <c r="C50" s="11" t="n"/>
      <c r="D50" s="10" t="n"/>
      <c r="E50" s="13" t="n"/>
      <c r="F50" s="14" t="n"/>
      <c r="G50" s="11" t="n"/>
      <c r="H50" s="11" t="n"/>
    </row>
    <row r="51">
      <c r="A51" s="11" t="n"/>
      <c r="B51" s="11" t="n"/>
      <c r="C51" s="11" t="n"/>
      <c r="D51" s="10" t="n"/>
      <c r="E51" s="13" t="n"/>
      <c r="F51" s="14" t="n"/>
      <c r="G51" s="11" t="n"/>
      <c r="H51" s="11" t="n"/>
    </row>
    <row r="52">
      <c r="A52" s="11" t="n"/>
      <c r="B52" s="11" t="n"/>
      <c r="C52" s="11" t="n"/>
      <c r="D52" s="10" t="n"/>
      <c r="E52" s="13" t="n"/>
      <c r="F52" s="14" t="n"/>
      <c r="G52" s="11" t="n"/>
      <c r="H52" s="11" t="n"/>
    </row>
    <row r="53">
      <c r="A53" s="11" t="n"/>
      <c r="B53" s="11" t="n"/>
      <c r="C53" s="11" t="n"/>
      <c r="D53" s="10" t="n"/>
      <c r="E53" s="13" t="n"/>
      <c r="F53" s="14" t="n"/>
      <c r="G53" s="11" t="n"/>
      <c r="H53" s="11" t="n"/>
    </row>
    <row r="54">
      <c r="A54" s="11" t="n"/>
      <c r="B54" s="11" t="n"/>
      <c r="C54" s="11" t="n"/>
      <c r="D54" s="10" t="n"/>
      <c r="E54" s="13" t="n"/>
      <c r="F54" s="14" t="n"/>
      <c r="G54" s="11" t="n"/>
      <c r="H54" s="11" t="n"/>
    </row>
    <row r="55">
      <c r="A55" s="11" t="n"/>
      <c r="B55" s="11" t="n"/>
      <c r="C55" s="11" t="n"/>
      <c r="D55" s="10" t="n"/>
      <c r="E55" s="13" t="n"/>
      <c r="F55" s="14" t="n"/>
      <c r="G55" s="11" t="n"/>
      <c r="H55" s="11" t="n"/>
    </row>
    <row r="56">
      <c r="A56" s="11" t="n"/>
      <c r="B56" s="11" t="n"/>
      <c r="C56" s="11" t="n"/>
      <c r="D56" s="10" t="n"/>
      <c r="E56" s="13" t="n"/>
      <c r="F56" s="14" t="n"/>
      <c r="G56" s="11" t="n"/>
      <c r="H56" s="11" t="n"/>
    </row>
    <row r="57">
      <c r="A57" s="11" t="n"/>
      <c r="B57" s="11" t="n"/>
      <c r="C57" s="11" t="n"/>
      <c r="D57" s="10" t="n"/>
      <c r="E57" s="13" t="n"/>
      <c r="F57" s="14" t="n"/>
      <c r="G57" s="11" t="n"/>
      <c r="H57" s="11" t="n"/>
    </row>
    <row r="58">
      <c r="A58" s="11" t="n"/>
      <c r="B58" s="11" t="n"/>
      <c r="C58" s="11" t="n"/>
      <c r="D58" s="10" t="n"/>
      <c r="E58" s="13" t="n"/>
      <c r="F58" s="14" t="n"/>
      <c r="G58" s="11" t="n"/>
      <c r="H58" s="11" t="n"/>
    </row>
    <row r="59">
      <c r="A59" s="11" t="n"/>
      <c r="B59" s="11" t="n"/>
      <c r="C59" s="11" t="n"/>
      <c r="D59" s="10" t="n"/>
      <c r="E59" s="13" t="n"/>
      <c r="F59" s="14" t="n"/>
      <c r="G59" s="11" t="n"/>
      <c r="H59" s="11" t="n"/>
    </row>
    <row r="60">
      <c r="A60" s="11" t="n"/>
      <c r="B60" s="11" t="n"/>
      <c r="C60" s="11" t="n"/>
      <c r="D60" s="10" t="n"/>
      <c r="E60" s="13" t="n"/>
      <c r="F60" s="14" t="n"/>
      <c r="G60" s="11" t="n"/>
      <c r="H60" s="11" t="n"/>
    </row>
    <row r="61">
      <c r="A61" s="11" t="n"/>
      <c r="B61" s="11" t="n"/>
      <c r="C61" s="11" t="n"/>
      <c r="D61" s="10" t="n"/>
      <c r="E61" s="13" t="n"/>
      <c r="F61" s="14" t="n"/>
      <c r="G61" s="11" t="n"/>
      <c r="H61" s="11" t="n"/>
    </row>
    <row r="62">
      <c r="A62" s="11" t="n"/>
      <c r="B62" s="11" t="n"/>
      <c r="C62" s="11" t="n"/>
      <c r="D62" s="10" t="n"/>
      <c r="E62" s="13" t="n"/>
      <c r="F62" s="14" t="n"/>
      <c r="G62" s="11" t="n"/>
      <c r="H62" s="11" t="n"/>
    </row>
    <row r="63">
      <c r="A63" s="11" t="n"/>
      <c r="B63" s="11" t="n"/>
      <c r="C63" s="11" t="n"/>
      <c r="D63" s="10" t="n"/>
      <c r="E63" s="13" t="n"/>
      <c r="F63" s="14" t="n"/>
      <c r="G63" s="11" t="n"/>
      <c r="H63" s="11" t="n"/>
    </row>
    <row r="64">
      <c r="A64" s="11" t="n"/>
      <c r="B64" s="11" t="n"/>
      <c r="C64" s="11" t="n"/>
      <c r="D64" s="10" t="n"/>
      <c r="E64" s="13" t="n"/>
      <c r="F64" s="14" t="n"/>
      <c r="G64" s="11" t="n"/>
      <c r="H64" s="11" t="n"/>
    </row>
    <row r="65">
      <c r="A65" s="11" t="n"/>
      <c r="B65" s="11" t="n"/>
      <c r="C65" s="11" t="n"/>
      <c r="D65" s="10" t="n"/>
      <c r="E65" s="13" t="n"/>
      <c r="F65" s="14" t="n"/>
      <c r="G65" s="11" t="n"/>
      <c r="H65" s="11" t="n"/>
    </row>
    <row r="66">
      <c r="A66" s="11" t="n"/>
      <c r="B66" s="11" t="n"/>
      <c r="C66" s="11" t="n"/>
      <c r="D66" s="10" t="n"/>
      <c r="E66" s="13" t="n"/>
      <c r="F66" s="14" t="n"/>
      <c r="G66" s="11" t="n"/>
      <c r="H66" s="11" t="n"/>
    </row>
    <row r="67">
      <c r="A67" s="11" t="n"/>
      <c r="B67" s="11" t="n"/>
      <c r="C67" s="11" t="n"/>
      <c r="D67" s="10" t="n"/>
      <c r="E67" s="13" t="n"/>
      <c r="F67" s="14" t="n"/>
      <c r="G67" s="11" t="n"/>
      <c r="H67" s="11" t="n"/>
    </row>
    <row r="68">
      <c r="A68" s="11" t="n"/>
      <c r="B68" s="11" t="n"/>
      <c r="C68" s="11" t="n"/>
      <c r="D68" s="10" t="n"/>
      <c r="E68" s="13" t="n"/>
      <c r="F68" s="14" t="n"/>
      <c r="G68" s="11" t="n"/>
      <c r="H68" s="11" t="n"/>
    </row>
    <row r="69">
      <c r="A69" s="11" t="n"/>
      <c r="B69" s="11" t="n"/>
      <c r="C69" s="11" t="n"/>
      <c r="D69" s="10" t="n"/>
      <c r="E69" s="13" t="n"/>
      <c r="F69" s="14" t="n"/>
      <c r="G69" s="11" t="n"/>
      <c r="H69" s="11" t="n"/>
    </row>
    <row r="70">
      <c r="A70" s="11" t="n"/>
      <c r="B70" s="11" t="n"/>
      <c r="C70" s="11" t="n"/>
      <c r="D70" s="10" t="n"/>
      <c r="E70" s="13" t="n"/>
      <c r="F70" s="14" t="n"/>
      <c r="G70" s="11" t="n"/>
      <c r="H70" s="11" t="n"/>
    </row>
    <row r="71">
      <c r="A71" s="11" t="n"/>
      <c r="B71" s="11" t="n"/>
      <c r="C71" s="11" t="n"/>
      <c r="D71" s="10" t="n"/>
      <c r="E71" s="13" t="n"/>
      <c r="F71" s="14" t="n"/>
      <c r="G71" s="11" t="n"/>
      <c r="H71" s="11" t="n"/>
    </row>
    <row r="72">
      <c r="A72" s="11" t="n"/>
      <c r="B72" s="11" t="n"/>
      <c r="C72" s="11" t="n"/>
      <c r="D72" s="10" t="n"/>
      <c r="E72" s="13" t="n"/>
      <c r="F72" s="14" t="n"/>
      <c r="G72" s="11" t="n"/>
      <c r="H72" s="11" t="n"/>
    </row>
    <row r="73">
      <c r="A73" s="11" t="n"/>
      <c r="B73" s="11" t="n"/>
      <c r="C73" s="11" t="n"/>
      <c r="D73" s="10" t="n"/>
      <c r="E73" s="13" t="n"/>
      <c r="F73" s="14" t="n"/>
      <c r="G73" s="11" t="n"/>
      <c r="H73" s="11" t="n"/>
    </row>
    <row r="74">
      <c r="A74" s="11" t="n"/>
      <c r="B74" s="11" t="n"/>
      <c r="C74" s="11" t="n"/>
      <c r="D74" s="10" t="n"/>
      <c r="E74" s="13" t="n"/>
      <c r="F74" s="14" t="n"/>
      <c r="G74" s="11" t="n"/>
      <c r="H74" s="11" t="n"/>
    </row>
    <row r="75">
      <c r="A75" s="11" t="n"/>
      <c r="B75" s="11" t="n"/>
      <c r="C75" s="11" t="n"/>
      <c r="D75" s="10" t="n"/>
      <c r="E75" s="13" t="n"/>
      <c r="F75" s="14" t="n"/>
      <c r="G75" s="11" t="n"/>
      <c r="H75" s="11" t="n"/>
    </row>
    <row r="76">
      <c r="A76" s="11" t="n"/>
      <c r="B76" s="11" t="n"/>
      <c r="C76" s="11" t="n"/>
      <c r="D76" s="10" t="n"/>
      <c r="E76" s="13" t="n"/>
      <c r="F76" s="14" t="n"/>
      <c r="G76" s="11" t="n"/>
      <c r="H76" s="11" t="n"/>
    </row>
    <row r="77">
      <c r="A77" s="11" t="n"/>
      <c r="B77" s="11" t="n"/>
      <c r="C77" s="11" t="n"/>
      <c r="D77" s="10" t="n"/>
      <c r="E77" s="13" t="n"/>
      <c r="F77" s="14" t="n"/>
      <c r="G77" s="11" t="n"/>
      <c r="H77" s="11" t="n"/>
    </row>
    <row r="78">
      <c r="A78" s="11" t="n"/>
      <c r="B78" s="11" t="n"/>
      <c r="C78" s="11" t="n"/>
      <c r="D78" s="10" t="n"/>
      <c r="E78" s="13" t="n"/>
      <c r="F78" s="14" t="n"/>
      <c r="G78" s="11" t="n"/>
      <c r="H78" s="11" t="n"/>
    </row>
    <row r="79">
      <c r="A79" s="11" t="n"/>
      <c r="B79" s="11" t="n"/>
      <c r="C79" s="11" t="n"/>
      <c r="D79" s="10" t="n"/>
      <c r="E79" s="13" t="n"/>
      <c r="F79" s="14" t="n"/>
      <c r="G79" s="11" t="n"/>
      <c r="H79" s="11" t="n"/>
    </row>
    <row r="80">
      <c r="A80" s="11" t="n"/>
      <c r="B80" s="11" t="n"/>
      <c r="C80" s="11" t="n"/>
      <c r="D80" s="10" t="n"/>
      <c r="E80" s="13" t="n"/>
      <c r="F80" s="14" t="n"/>
      <c r="G80" s="11" t="n"/>
      <c r="H80" s="11" t="n"/>
    </row>
    <row r="81">
      <c r="A81" s="11" t="n"/>
      <c r="B81" s="11" t="n"/>
      <c r="C81" s="11" t="n"/>
      <c r="D81" s="10" t="n"/>
      <c r="E81" s="13" t="n"/>
      <c r="F81" s="14" t="n"/>
      <c r="G81" s="11" t="n"/>
      <c r="H81" s="11" t="n"/>
    </row>
    <row r="82">
      <c r="A82" s="11" t="n"/>
      <c r="B82" s="11" t="n"/>
      <c r="C82" s="11" t="n"/>
      <c r="D82" s="10" t="n"/>
      <c r="E82" s="13" t="n"/>
      <c r="F82" s="14" t="n"/>
      <c r="G82" s="11" t="n"/>
      <c r="H82" s="11" t="n"/>
    </row>
    <row r="83">
      <c r="A83" s="11" t="n"/>
      <c r="B83" s="11" t="n"/>
      <c r="C83" s="11" t="n"/>
      <c r="D83" s="10" t="n"/>
      <c r="E83" s="13" t="n"/>
      <c r="F83" s="14" t="n"/>
      <c r="G83" s="11" t="n"/>
      <c r="H83" s="11" t="n"/>
    </row>
    <row r="84">
      <c r="A84" s="11" t="n"/>
      <c r="B84" s="11" t="n"/>
      <c r="C84" s="11" t="n"/>
      <c r="D84" s="10" t="n"/>
      <c r="E84" s="13" t="n"/>
      <c r="F84" s="14" t="n"/>
      <c r="G84" s="11" t="n"/>
      <c r="H84" s="11" t="n"/>
    </row>
    <row r="85">
      <c r="A85" s="11" t="n"/>
      <c r="B85" s="11" t="n"/>
      <c r="C85" s="11" t="n"/>
      <c r="D85" s="10" t="n"/>
      <c r="E85" s="13" t="n"/>
      <c r="F85" s="14" t="n"/>
      <c r="G85" s="11" t="n"/>
      <c r="H85" s="11" t="n"/>
    </row>
    <row r="86">
      <c r="A86" s="11" t="n"/>
      <c r="B86" s="11" t="n"/>
      <c r="C86" s="11" t="n"/>
      <c r="D86" s="10" t="n"/>
      <c r="E86" s="13" t="n"/>
      <c r="F86" s="14" t="n"/>
      <c r="G86" s="11" t="n"/>
      <c r="H86" s="11" t="n"/>
    </row>
    <row r="87">
      <c r="A87" s="11" t="n"/>
      <c r="B87" s="11" t="n"/>
      <c r="C87" s="11" t="n"/>
      <c r="D87" s="10" t="n"/>
      <c r="E87" s="13" t="n"/>
      <c r="F87" s="14" t="n"/>
      <c r="G87" s="11" t="n"/>
      <c r="H87" s="11" t="n"/>
    </row>
    <row r="88">
      <c r="A88" s="11" t="n"/>
      <c r="B88" s="11" t="n"/>
      <c r="C88" s="11" t="n"/>
      <c r="D88" s="10" t="n"/>
      <c r="E88" s="13" t="n"/>
      <c r="F88" s="14" t="n"/>
      <c r="G88" s="11" t="n"/>
      <c r="H88" s="11" t="n"/>
    </row>
    <row r="89">
      <c r="A89" s="11" t="n"/>
      <c r="B89" s="11" t="n"/>
      <c r="C89" s="11" t="n"/>
      <c r="D89" s="10" t="n"/>
      <c r="E89" s="13" t="n"/>
      <c r="F89" s="14" t="n"/>
      <c r="G89" s="11" t="n"/>
      <c r="H89" s="11" t="n"/>
    </row>
    <row r="90">
      <c r="A90" s="11" t="n"/>
      <c r="B90" s="11" t="n"/>
      <c r="C90" s="11" t="n"/>
      <c r="D90" s="10" t="n"/>
      <c r="E90" s="13" t="n"/>
      <c r="F90" s="14" t="n"/>
      <c r="G90" s="11" t="n"/>
      <c r="H90" s="11" t="n"/>
    </row>
    <row r="91">
      <c r="A91" s="11" t="n"/>
      <c r="B91" s="11" t="n"/>
      <c r="C91" s="11" t="n"/>
      <c r="D91" s="10" t="n"/>
      <c r="E91" s="13" t="n"/>
      <c r="F91" s="14" t="n"/>
      <c r="G91" s="11" t="n"/>
      <c r="H91" s="11" t="n"/>
    </row>
    <row r="92">
      <c r="A92" s="11" t="n"/>
      <c r="B92" s="11" t="n"/>
      <c r="C92" s="11" t="n"/>
      <c r="D92" s="10" t="n"/>
      <c r="E92" s="13" t="n"/>
      <c r="F92" s="14" t="n"/>
      <c r="G92" s="11" t="n"/>
      <c r="H92" s="11" t="n"/>
    </row>
    <row r="93">
      <c r="A93" s="11" t="n"/>
      <c r="B93" s="11" t="n"/>
      <c r="C93" s="11" t="n"/>
      <c r="D93" s="10" t="n"/>
      <c r="E93" s="13" t="n"/>
      <c r="F93" s="14" t="n"/>
      <c r="G93" s="11" t="n"/>
      <c r="H93" s="11" t="n"/>
    </row>
    <row r="94">
      <c r="A94" s="11" t="n"/>
      <c r="B94" s="11" t="n"/>
      <c r="C94" s="11" t="n"/>
      <c r="D94" s="10" t="n"/>
      <c r="E94" s="13" t="n"/>
      <c r="F94" s="14" t="n"/>
      <c r="G94" s="11" t="n"/>
      <c r="H94" s="11" t="n"/>
    </row>
    <row r="95">
      <c r="A95" s="11" t="n"/>
      <c r="B95" s="11" t="n"/>
      <c r="C95" s="11" t="n"/>
      <c r="D95" s="10" t="n"/>
      <c r="E95" s="13" t="n"/>
      <c r="F95" s="14" t="n"/>
      <c r="G95" s="11" t="n"/>
      <c r="H95" s="11" t="n"/>
    </row>
    <row r="96">
      <c r="A96" s="11" t="n"/>
      <c r="B96" s="11" t="n"/>
      <c r="C96" s="11" t="n"/>
      <c r="D96" s="10" t="n"/>
      <c r="E96" s="13" t="n"/>
      <c r="F96" s="14" t="n"/>
      <c r="G96" s="11" t="n"/>
      <c r="H96" s="11" t="n"/>
    </row>
    <row r="97">
      <c r="A97" s="11" t="n"/>
      <c r="B97" s="11" t="n"/>
      <c r="C97" s="11" t="n"/>
      <c r="D97" s="10" t="n"/>
      <c r="E97" s="13" t="n"/>
      <c r="F97" s="14" t="n"/>
      <c r="G97" s="11" t="n"/>
      <c r="H97" s="11" t="n"/>
    </row>
    <row r="98">
      <c r="A98" s="11" t="n"/>
      <c r="B98" s="11" t="n"/>
      <c r="C98" s="11" t="n"/>
      <c r="D98" s="10" t="n"/>
      <c r="E98" s="13" t="n"/>
      <c r="F98" s="14" t="n"/>
      <c r="G98" s="11" t="n"/>
      <c r="H98" s="11" t="n"/>
    </row>
    <row r="99">
      <c r="A99" s="11" t="n"/>
      <c r="B99" s="11" t="n"/>
      <c r="C99" s="11" t="n"/>
      <c r="D99" s="10" t="n"/>
      <c r="E99" s="13" t="n"/>
      <c r="F99" s="14" t="n"/>
      <c r="G99" s="11" t="n"/>
      <c r="H99" s="11" t="n"/>
    </row>
    <row r="100">
      <c r="A100" s="11" t="n"/>
      <c r="B100" s="11" t="n"/>
      <c r="C100" s="11" t="n"/>
      <c r="D100" s="10" t="n"/>
      <c r="E100" s="13" t="n"/>
      <c r="F100" s="14" t="n"/>
      <c r="G100" s="11" t="n"/>
      <c r="H100" s="11" t="n"/>
    </row>
    <row r="101">
      <c r="A101" s="11" t="n"/>
      <c r="B101" s="11" t="n"/>
      <c r="C101" s="11" t="n"/>
      <c r="D101" s="10" t="n"/>
      <c r="E101" s="13" t="n"/>
      <c r="F101" s="14" t="n"/>
      <c r="G101" s="11" t="n"/>
      <c r="H101" s="11" t="n"/>
    </row>
    <row r="102">
      <c r="A102" s="11" t="n"/>
      <c r="B102" s="11" t="n"/>
      <c r="C102" s="11" t="n"/>
      <c r="D102" s="10" t="n"/>
      <c r="E102" s="13" t="n"/>
      <c r="F102" s="14" t="n"/>
      <c r="G102" s="11" t="n"/>
      <c r="H102" s="11" t="n"/>
    </row>
    <row r="103">
      <c r="A103" s="11" t="n"/>
      <c r="B103" s="11" t="n"/>
      <c r="C103" s="11" t="n"/>
      <c r="D103" s="10" t="n"/>
      <c r="E103" s="13" t="n"/>
      <c r="F103" s="14" t="n"/>
      <c r="G103" s="11" t="n"/>
      <c r="H103" s="11" t="n"/>
    </row>
    <row r="104">
      <c r="A104" s="11" t="n"/>
      <c r="B104" s="11" t="n"/>
      <c r="C104" s="11" t="n"/>
      <c r="D104" s="10" t="n"/>
      <c r="E104" s="13" t="n"/>
      <c r="F104" s="14" t="n"/>
      <c r="G104" s="11" t="n"/>
      <c r="H104" s="11" t="n"/>
    </row>
    <row r="105">
      <c r="A105" s="11" t="n"/>
      <c r="B105" s="11" t="n"/>
      <c r="C105" s="11" t="n"/>
      <c r="D105" s="10" t="n"/>
      <c r="E105" s="13" t="n"/>
      <c r="F105" s="14" t="n"/>
      <c r="G105" s="11" t="n"/>
      <c r="H105" s="11" t="n"/>
    </row>
  </sheetData>
  <autoFilter ref="A5:H105"/>
  <mergeCells count="1">
    <mergeCell ref="A1:K1"/>
  </mergeCells>
  <conditionalFormatting sqref="A6:H105">
    <cfRule type="expression" priority="1" dxfId="0">
      <formula>$A6&lt;&gt;""</formula>
    </cfRule>
  </conditionalFormatting>
  <dataValidations count="4">
    <dataValidation sqref="C6:C105" showErrorMessage="1" showInputMessage="1" allowBlank="1" type="list">
      <formula1>"Fournitures,Appareillage,Tableau,Éclairage,Main-d’œuvre,Service,Contrôle,Sécurité"</formula1>
    </dataValidation>
    <dataValidation sqref="D6:D105" showErrorMessage="1" showInputMessage="1" allowBlank="1" type="list">
      <formula1>=$K$6:$K$9</formula1>
    </dataValidation>
    <dataValidation sqref="F6:F105" showErrorMessage="1" showInputMessage="1" allowBlank="1" type="list">
      <formula1>=$J$6:$J$9</formula1>
    </dataValidation>
    <dataValidation sqref="H6:H105" showErrorMessage="1" showInputMessage="1" allowBlank="1" type="list">
      <formula1>"Oui,Non"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4" customWidth="1" min="3" max="3"/>
    <col width="16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SYNTHÈSE DU DEVIS</t>
        </is>
      </c>
    </row>
    <row r="3">
      <c r="A3" s="21" t="inlineStr">
        <is>
          <t>Indicateurs clés</t>
        </is>
      </c>
      <c r="B3" s="22" t="n"/>
    </row>
    <row r="4">
      <c r="A4" s="23" t="inlineStr">
        <is>
          <t>Total HT net</t>
        </is>
      </c>
      <c r="B4" s="16">
        <f>'Devis'!$H$118</f>
        <v/>
      </c>
    </row>
    <row r="5">
      <c r="A5" s="23" t="inlineStr">
        <is>
          <t>Total des remises</t>
        </is>
      </c>
      <c r="B5" s="16">
        <f>SUM('Devis'!$L$15:$L$114)+'Devis'!$B$13</f>
        <v/>
      </c>
    </row>
    <row r="6">
      <c r="A6" s="23" t="inlineStr">
        <is>
          <t>Total TVA net</t>
        </is>
      </c>
      <c r="B6" s="16">
        <f>'Devis'!$J$118</f>
        <v/>
      </c>
    </row>
    <row r="7">
      <c r="A7" s="23" t="inlineStr">
        <is>
          <t>Total TTC</t>
        </is>
      </c>
      <c r="B7" s="16">
        <f>'Devis'!$K$119</f>
        <v/>
      </c>
    </row>
    <row r="8">
      <c r="A8" s="23" t="inlineStr">
        <is>
          <t>Marge estimée</t>
        </is>
      </c>
      <c r="B8" s="16">
        <f>'Devis'!$H$118-SUM('Devis'!$M$15:$M$114)</f>
        <v/>
      </c>
    </row>
    <row r="9">
      <c r="A9" s="23" t="inlineStr">
        <is>
          <t>Taux de marge</t>
        </is>
      </c>
      <c r="B9" s="24">
        <f>IFERROR(B8/B4,0)</f>
        <v/>
      </c>
    </row>
    <row r="10">
      <c r="A10" s="23" t="inlineStr">
        <is>
          <t>Nombre de lignes chiffrées</t>
        </is>
      </c>
      <c r="B10" s="25">
        <f>COUNTIF('Devis'!$A$15:$A$114,"&lt;&gt;")</f>
        <v/>
      </c>
    </row>
    <row r="11">
      <c r="A11" s="23" t="inlineStr">
        <is>
          <t>Prix moyen des lignes HT</t>
        </is>
      </c>
      <c r="B11" s="16">
        <f>IFERROR(AVERAGE('Devis'!$H$15:$H$114),0)</f>
        <v/>
      </c>
    </row>
    <row r="12">
      <c r="A12" s="23" t="inlineStr">
        <is>
          <t>Alerte rentabilité</t>
        </is>
      </c>
      <c r="B12" s="26">
        <f>IF(B9&lt;'Devis'!$I$11,"À contrôler","Rentabilité correcte")</f>
        <v/>
      </c>
    </row>
    <row r="15">
      <c r="A15" s="9" t="inlineStr">
        <is>
          <t>Catégorie</t>
        </is>
      </c>
      <c r="B15" s="9" t="inlineStr">
        <is>
          <t>Montant HT</t>
        </is>
      </c>
      <c r="C15" s="9" t="inlineStr">
        <is>
          <t>Part du HT</t>
        </is>
      </c>
      <c r="D15" s="9" t="inlineStr">
        <is>
          <t>Nombre de lignes</t>
        </is>
      </c>
    </row>
    <row r="16">
      <c r="A16" s="27" t="inlineStr">
        <is>
          <t>Fournitures</t>
        </is>
      </c>
      <c r="B16" s="28">
        <f>SUMIF('Devis'!$C$15:$C$114,A16,'Devis'!$H$15:$H$114)</f>
        <v/>
      </c>
      <c r="C16" s="29">
        <f>IFERROR(B16/$B$4,0)</f>
        <v/>
      </c>
      <c r="D16" s="30">
        <f>COUNTIF('Devis'!$C$15:$C$114,A16)</f>
        <v/>
      </c>
    </row>
    <row r="17">
      <c r="A17" s="31" t="inlineStr">
        <is>
          <t>Appareillage</t>
        </is>
      </c>
      <c r="B17" s="32">
        <f>SUMIF('Devis'!$C$15:$C$114,A17,'Devis'!$H$15:$H$114)</f>
        <v/>
      </c>
      <c r="C17" s="33">
        <f>IFERROR(B17/$B$4,0)</f>
        <v/>
      </c>
      <c r="D17" s="34">
        <f>COUNTIF('Devis'!$C$15:$C$114,A17)</f>
        <v/>
      </c>
    </row>
    <row r="18">
      <c r="A18" s="27" t="inlineStr">
        <is>
          <t>Tableau</t>
        </is>
      </c>
      <c r="B18" s="28">
        <f>SUMIF('Devis'!$C$15:$C$114,A18,'Devis'!$H$15:$H$114)</f>
        <v/>
      </c>
      <c r="C18" s="29">
        <f>IFERROR(B18/$B$4,0)</f>
        <v/>
      </c>
      <c r="D18" s="30">
        <f>COUNTIF('Devis'!$C$15:$C$114,A18)</f>
        <v/>
      </c>
    </row>
    <row r="19">
      <c r="A19" s="31" t="inlineStr">
        <is>
          <t>Éclairage</t>
        </is>
      </c>
      <c r="B19" s="32">
        <f>SUMIF('Devis'!$C$15:$C$114,A19,'Devis'!$H$15:$H$114)</f>
        <v/>
      </c>
      <c r="C19" s="33">
        <f>IFERROR(B19/$B$4,0)</f>
        <v/>
      </c>
      <c r="D19" s="34">
        <f>COUNTIF('Devis'!$C$15:$C$114,A19)</f>
        <v/>
      </c>
    </row>
    <row r="20">
      <c r="A20" s="27" t="inlineStr">
        <is>
          <t>Main-d'œuvre</t>
        </is>
      </c>
      <c r="B20" s="28">
        <f>SUMIF('Devis'!$C$15:$C$114,A20,'Devis'!$H$15:$H$114)</f>
        <v/>
      </c>
      <c r="C20" s="29">
        <f>IFERROR(B20/$B$4,0)</f>
        <v/>
      </c>
      <c r="D20" s="30">
        <f>COUNTIF('Devis'!$C$15:$C$114,A20)</f>
        <v/>
      </c>
    </row>
    <row r="21">
      <c r="A21" s="31" t="inlineStr">
        <is>
          <t>Service</t>
        </is>
      </c>
      <c r="B21" s="32">
        <f>SUMIF('Devis'!$C$15:$C$114,A21,'Devis'!$H$15:$H$114)</f>
        <v/>
      </c>
      <c r="C21" s="33">
        <f>IFERROR(B21/$B$4,0)</f>
        <v/>
      </c>
      <c r="D21" s="34">
        <f>COUNTIF('Devis'!$C$15:$C$114,A21)</f>
        <v/>
      </c>
    </row>
    <row r="22">
      <c r="A22" s="27" t="inlineStr">
        <is>
          <t>Contrôle</t>
        </is>
      </c>
      <c r="B22" s="28">
        <f>SUMIF('Devis'!$C$15:$C$114,A22,'Devis'!$H$15:$H$114)</f>
        <v/>
      </c>
      <c r="C22" s="29">
        <f>IFERROR(B22/$B$4,0)</f>
        <v/>
      </c>
      <c r="D22" s="30">
        <f>COUNTIF('Devis'!$C$15:$C$114,A22)</f>
        <v/>
      </c>
    </row>
    <row r="23">
      <c r="A23" s="31" t="inlineStr">
        <is>
          <t>Sécurité</t>
        </is>
      </c>
      <c r="B23" s="32">
        <f>SUMIF('Devis'!$C$15:$C$114,A23,'Devis'!$H$15:$H$114)</f>
        <v/>
      </c>
      <c r="C23" s="33">
        <f>IFERROR(B23/$B$4,0)</f>
        <v/>
      </c>
      <c r="D23" s="34">
        <f>COUNTIF('Devis'!$C$15:$C$114,A23)</f>
        <v/>
      </c>
    </row>
  </sheetData>
  <mergeCells count="1">
    <mergeCell ref="A1:H1"/>
  </mergeCells>
  <conditionalFormatting sqref="B8:B9">
    <cfRule type="cellIs" priority="1" operator="greaterThan" dxfId="4">
      <formula>0</formula>
    </cfRule>
  </conditionalFormatting>
  <conditionalFormatting sqref="B12">
    <cfRule type="expression" priority="2" dxfId="2" stopIfTrue="1">
      <formula>B12="À contrôler"</formula>
    </cfRule>
    <cfRule type="expression" priority="3" dxfId="4">
      <formula>B12="Rentabilité correcte"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MODE D'EMPLOI</t>
        </is>
      </c>
    </row>
    <row r="3">
      <c r="A3" s="21" t="inlineStr">
        <is>
          <t>Étape</t>
        </is>
      </c>
      <c r="B3" s="21" t="inlineStr">
        <is>
          <t>Instructions</t>
        </is>
      </c>
    </row>
    <row r="4" ht="42" customHeight="1">
      <c r="A4" s="18" t="inlineStr">
        <is>
          <t>1. Informations</t>
        </is>
      </c>
      <c r="B4" s="35" t="inlineStr">
        <is>
          <t>Dans l'onglet Devis, compléter les cellules jaunes de l'en-tête : entreprise, client, chantier, statut et conditions.</t>
        </is>
      </c>
    </row>
    <row r="5" ht="42" customHeight="1">
      <c r="A5" s="36" t="inlineStr">
        <is>
          <t>2. Lignes de devis</t>
        </is>
      </c>
      <c r="B5" s="37" t="inlineStr">
        <is>
          <t>Saisir une référence dans la colonne Référence. La désignation, la catégorie, le prix unitaire HT et le taux de TVA sont alimentés depuis le Catalogue.</t>
        </is>
      </c>
    </row>
    <row r="6" ht="42" customHeight="1">
      <c r="A6" s="18" t="inlineStr">
        <is>
          <t>3. Quantités et remises</t>
        </is>
      </c>
      <c r="B6" s="35" t="inlineStr">
        <is>
          <t>Renseigner l'unité, la quantité et la remise de ligne. Les totaux HT, TVA, TTC, remise de ligne et coût estimé sont calculés automatiquement.</t>
        </is>
      </c>
    </row>
    <row r="7" ht="42" customHeight="1">
      <c r="A7" s="36" t="inlineStr">
        <is>
          <t>4. TVA</t>
        </is>
      </c>
      <c r="B7" s="37" t="inlineStr">
        <is>
          <t>Les taux 20 %, 10 %, 5,5 % et 2,1 % sont disponibles. Vérifier systématiquement l'éligibilité du taux retenu auprès d'impots.gouv.fr.</t>
        </is>
      </c>
    </row>
    <row r="8" ht="42" customHeight="1">
      <c r="A8" s="18" t="inlineStr">
        <is>
          <t>5. Remise globale</t>
        </is>
      </c>
      <c r="B8" s="35" t="inlineStr">
        <is>
          <t>Choisir Oui ou Non, puis modifier le taux de remise globale. La remise est déduite du total HT net et l'ajustement de TVA est calculé.</t>
        </is>
      </c>
    </row>
    <row r="9" ht="42" customHeight="1">
      <c r="A9" s="36" t="inlineStr">
        <is>
          <t>6. Acompte</t>
        </is>
      </c>
      <c r="B9" s="37" t="inlineStr">
        <is>
          <t>Modifier le pourcentage d'acompte demandé dans les conditions. Le montant demandé est calculé à partir du total TTC.</t>
        </is>
      </c>
    </row>
    <row r="10" ht="42" customHeight="1">
      <c r="A10" s="18" t="inlineStr">
        <is>
          <t>7. Catalogue</t>
        </is>
      </c>
      <c r="B10" s="35" t="inlineStr">
        <is>
          <t>Mettre à jour les références, désignations, fournisseurs, prix et taux de TVA dans l'onglet Catalogue. Les lignes actives sont prêtes pour les recherches.</t>
        </is>
      </c>
    </row>
    <row r="11" ht="42" customHeight="1">
      <c r="A11" s="36" t="inlineStr">
        <is>
          <t>8. Synthèse</t>
        </is>
      </c>
      <c r="B11" s="37" t="inlineStr">
        <is>
          <t>Consulter les indicateurs de prix, marge estimée et rentabilité. Les graphiques présentent la répartition HT par catégorie.</t>
        </is>
      </c>
    </row>
    <row r="12" ht="42" customHeight="1">
      <c r="A12" s="18" t="inlineStr">
        <is>
          <t>9. Préparation</t>
        </is>
      </c>
      <c r="B12" s="35" t="inlineStr">
        <is>
          <t>Le tableau de devis contient 100 lignes prêtes à l'emploi. Les lignes vides restent visuellement neutres jusqu'à la saisie d'une référence.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2026-09-07T08:52:29Z</dcterms:created>
  <dcterms:modified xmlns:dcterms="http://purl.org/dc/terms/" xmlns:xsi="http://www.w3.org/2001/XMLSchema-instance" xsi:type="dcterms:W3CDTF">2026-09-07T08:52:29Z</dcterms:modified>
</cp:coreProperties>
</file>