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mensuel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JJ/MM/AAAA"/>
    <numFmt numFmtId="166" formatCode="# ##0,00 &quot;€&quot;"/>
    <numFmt numFmtId="167" formatCode="0,0 %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color rgb="00111827"/>
      <sz val="11"/>
    </font>
    <font>
      <b val="1"/>
      <color rgb="00FFFFFF"/>
      <sz val="12"/>
    </font>
    <font>
      <b val="1"/>
      <color rgb="00111827"/>
      <sz val="11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6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6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 wrapText="1"/>
    </xf>
    <xf numFmtId="166" fontId="5" fillId="3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167" fontId="5" fillId="5" borderId="1" applyAlignment="1" pivotButton="0" quotePrefix="0" xfId="0">
      <alignment horizontal="right" vertical="center"/>
    </xf>
    <xf numFmtId="1" fontId="5" fillId="3" borderId="1" applyAlignment="1" pivotButton="0" quotePrefix="0" xfId="0">
      <alignment horizontal="right" vertical="center"/>
    </xf>
    <xf numFmtId="0" fontId="2" fillId="7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7" fontId="4" fillId="6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Dépenses réelles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'Synthèse'!C14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'Synthèse'!$A$15:$A$23</f>
            </numRef>
          </cat>
          <val>
            <numRef>
              <f>'Synthèse'!$C$15:$C$23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dépenses</a:t>
            </a:r>
          </a:p>
        </rich>
      </tx>
    </title>
    <plotArea>
      <doughnutChart>
        <varyColors val="1"/>
        <ser>
          <idx val="0"/>
          <order val="0"/>
          <tx>
            <strRef>
              <f>'Synthèse'!C14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'Synthèse'!$A$15:$A$23</f>
            </numRef>
          </cat>
          <val>
            <numRef>
              <f>'Synthèse'!$C$15:$C$23</f>
            </numRef>
          </val>
        </ser>
        <dLbls>
          <showPercent val="1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Revenus, dépenses et solde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'Synthèse'!B27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'Synthèse'!$A$28:$A$30</f>
            </numRef>
          </cat>
          <val>
            <numRef>
              <f>'Synthèse'!$B$28:$B$30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23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17</col>
      <colOff>0</colOff>
      <row>2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5" customWidth="1" min="3" max="3"/>
    <col width="26" customWidth="1" min="4" max="4"/>
    <col width="12" customWidth="1" min="5" max="5"/>
    <col width="17" customWidth="1" min="6" max="6"/>
    <col width="17" customWidth="1" min="7" max="7"/>
    <col width="16" customWidth="1" min="8" max="8"/>
    <col width="13" customWidth="1" min="9" max="9"/>
    <col width="16" customWidth="1" min="10" max="10"/>
    <col width="18" customWidth="1" min="11" max="11"/>
    <col width="15" customWidth="1" min="12" max="12"/>
  </cols>
  <sheetData>
    <row r="1" ht="30" customHeight="1">
      <c r="A1" s="1" t="inlineStr">
        <is>
          <t>Budget mensuel personnel — Juin 2026</t>
        </is>
      </c>
    </row>
    <row r="2" ht="32" customHeight="1">
      <c r="A2" s="2" t="inlineStr">
        <is>
          <t>Date</t>
        </is>
      </c>
      <c r="B2" s="2" t="inlineStr">
        <is>
          <t>Type</t>
        </is>
      </c>
      <c r="C2" s="2" t="inlineStr">
        <is>
          <t>Catégorie</t>
        </is>
      </c>
      <c r="D2" s="2" t="inlineStr">
        <is>
          <t>Libellé</t>
        </is>
      </c>
      <c r="E2" s="2" t="inlineStr">
        <is>
          <t>Ville</t>
        </is>
      </c>
      <c r="F2" s="2" t="inlineStr">
        <is>
          <t>Mode de paiement</t>
        </is>
      </c>
      <c r="G2" s="2" t="inlineStr">
        <is>
          <t>Montant prévu (€)</t>
        </is>
      </c>
      <c r="H2" s="2" t="inlineStr">
        <is>
          <t>Montant réel (€)</t>
        </is>
      </c>
      <c r="I2" s="2" t="inlineStr">
        <is>
          <t>Écart (€)</t>
        </is>
      </c>
      <c r="J2" s="2" t="inlineStr">
        <is>
          <t>% budget consommé</t>
        </is>
      </c>
      <c r="K2" s="2" t="inlineStr">
        <is>
          <t>Plafond catégorie (€)</t>
        </is>
      </c>
      <c r="L2" s="2" t="inlineStr">
        <is>
          <t>Statut</t>
        </is>
      </c>
    </row>
    <row r="3">
      <c r="A3" s="3" t="n">
        <v>46175</v>
      </c>
      <c r="B3" s="4" t="inlineStr">
        <is>
          <t>Revenu</t>
        </is>
      </c>
      <c r="C3" s="4" t="inlineStr">
        <is>
          <t>Salaire</t>
        </is>
      </c>
      <c r="D3" s="5" t="inlineStr">
        <is>
          <t>Salaire de Camille</t>
        </is>
      </c>
      <c r="E3" s="4" t="inlineStr">
        <is>
          <t>Paris</t>
        </is>
      </c>
      <c r="F3" s="4" t="inlineStr">
        <is>
          <t>Virement</t>
        </is>
      </c>
      <c r="G3" s="6" t="n">
        <v>2450</v>
      </c>
      <c r="H3" s="6" t="n">
        <v>2450</v>
      </c>
      <c r="I3" s="7">
        <f>IF(B3="Dépense",G3-H3,H3-G3)</f>
        <v/>
      </c>
      <c r="J3" s="8">
        <f>IFERROR(H3/G3,0)</f>
        <v/>
      </c>
      <c r="K3" s="7">
        <f>IFERROR(VLOOKUP(C3,Synthèse!$A$15:$B$23,2,FALSE),0)</f>
        <v/>
      </c>
      <c r="L3" s="9">
        <f>IF(B3="Revenu","Encaissé",IF(H3&lt;=K3,"Dans le plafond","À surveiller"))</f>
        <v/>
      </c>
    </row>
    <row r="4">
      <c r="A4" s="10" t="n">
        <v>46176</v>
      </c>
      <c r="B4" s="4" t="inlineStr">
        <is>
          <t>Dépense</t>
        </is>
      </c>
      <c r="C4" s="4" t="inlineStr">
        <is>
          <t>Logement</t>
        </is>
      </c>
      <c r="D4" s="5" t="inlineStr">
        <is>
          <t>Loyer appartement</t>
        </is>
      </c>
      <c r="E4" s="4" t="inlineStr">
        <is>
          <t>Paris</t>
        </is>
      </c>
      <c r="F4" s="4" t="inlineStr">
        <is>
          <t>Prélèvement</t>
        </is>
      </c>
      <c r="G4" s="6" t="n">
        <v>850</v>
      </c>
      <c r="H4" s="6" t="n">
        <v>850</v>
      </c>
      <c r="I4" s="11">
        <f>IF(B4="Dépense",G4-H4,H4-G4)</f>
        <v/>
      </c>
      <c r="J4" s="12">
        <f>IFERROR(H4/G4,0)</f>
        <v/>
      </c>
      <c r="K4" s="11">
        <f>IFERROR(VLOOKUP(C4,Synthèse!$A$15:$B$23,2,FALSE),0)</f>
        <v/>
      </c>
      <c r="L4" s="13">
        <f>IF(B4="Revenu","Encaissé",IF(H4&lt;=K4,"Dans le plafond","À surveiller"))</f>
        <v/>
      </c>
    </row>
    <row r="5">
      <c r="A5" s="3" t="n">
        <v>46178</v>
      </c>
      <c r="B5" s="4" t="inlineStr">
        <is>
          <t>Dépense</t>
        </is>
      </c>
      <c r="C5" s="4" t="inlineStr">
        <is>
          <t>Alimentation</t>
        </is>
      </c>
      <c r="D5" s="5" t="inlineStr">
        <is>
          <t>Courses hebdomadaires</t>
        </is>
      </c>
      <c r="E5" s="4" t="inlineStr">
        <is>
          <t>Lyon</t>
        </is>
      </c>
      <c r="F5" s="4" t="inlineStr">
        <is>
          <t>Carte bancaire</t>
        </is>
      </c>
      <c r="G5" s="6" t="n">
        <v>320</v>
      </c>
      <c r="H5" s="6" t="n">
        <v>298.45</v>
      </c>
      <c r="I5" s="7">
        <f>IF(B5="Dépense",G5-H5,H5-G5)</f>
        <v/>
      </c>
      <c r="J5" s="8">
        <f>IFERROR(H5/G5,0)</f>
        <v/>
      </c>
      <c r="K5" s="7">
        <f>IFERROR(VLOOKUP(C5,Synthèse!$A$15:$B$23,2,FALSE),0)</f>
        <v/>
      </c>
      <c r="L5" s="9">
        <f>IF(B5="Revenu","Encaissé",IF(H5&lt;=K5,"Dans le plafond","À surveiller"))</f>
        <v/>
      </c>
    </row>
    <row r="6">
      <c r="A6" s="10" t="n">
        <v>46180</v>
      </c>
      <c r="B6" s="4" t="inlineStr">
        <is>
          <t>Dépense</t>
        </is>
      </c>
      <c r="C6" s="4" t="inlineStr">
        <is>
          <t>Transport</t>
        </is>
      </c>
      <c r="D6" s="5" t="inlineStr">
        <is>
          <t>Abonnement TCL</t>
        </is>
      </c>
      <c r="E6" s="4" t="inlineStr">
        <is>
          <t>Lyon</t>
        </is>
      </c>
      <c r="F6" s="4" t="inlineStr">
        <is>
          <t>Carte bancaire</t>
        </is>
      </c>
      <c r="G6" s="6" t="n">
        <v>75</v>
      </c>
      <c r="H6" s="6" t="n">
        <v>75</v>
      </c>
      <c r="I6" s="11">
        <f>IF(B6="Dépense",G6-H6,H6-G6)</f>
        <v/>
      </c>
      <c r="J6" s="12">
        <f>IFERROR(H6/G6,0)</f>
        <v/>
      </c>
      <c r="K6" s="11">
        <f>IFERROR(VLOOKUP(C6,Synthèse!$A$15:$B$23,2,FALSE),0)</f>
        <v/>
      </c>
      <c r="L6" s="13">
        <f>IF(B6="Revenu","Encaissé",IF(H6&lt;=K6,"Dans le plafond","À surveiller"))</f>
        <v/>
      </c>
    </row>
    <row r="7">
      <c r="A7" s="3" t="n">
        <v>46183</v>
      </c>
      <c r="B7" s="4" t="inlineStr">
        <is>
          <t>Dépense</t>
        </is>
      </c>
      <c r="C7" s="4" t="inlineStr">
        <is>
          <t>Loisirs</t>
        </is>
      </c>
      <c r="D7" s="5" t="inlineStr">
        <is>
          <t>Restaurant avec Julien</t>
        </is>
      </c>
      <c r="E7" s="4" t="inlineStr">
        <is>
          <t>Lyon</t>
        </is>
      </c>
      <c r="F7" s="4" t="inlineStr">
        <is>
          <t>Carte bancaire</t>
        </is>
      </c>
      <c r="G7" s="6" t="n">
        <v>120</v>
      </c>
      <c r="H7" s="6" t="n">
        <v>96</v>
      </c>
      <c r="I7" s="7">
        <f>IF(B7="Dépense",G7-H7,H7-G7)</f>
        <v/>
      </c>
      <c r="J7" s="8">
        <f>IFERROR(H7/G7,0)</f>
        <v/>
      </c>
      <c r="K7" s="7">
        <f>IFERROR(VLOOKUP(C7,Synthèse!$A$15:$B$23,2,FALSE),0)</f>
        <v/>
      </c>
      <c r="L7" s="9">
        <f>IF(B7="Revenu","Encaissé",IF(H7&lt;=K7,"Dans le plafond","À surveiller"))</f>
        <v/>
      </c>
    </row>
    <row r="8">
      <c r="A8" s="10" t="n">
        <v>46185</v>
      </c>
      <c r="B8" s="4" t="inlineStr">
        <is>
          <t>Dépense</t>
        </is>
      </c>
      <c r="C8" s="4" t="inlineStr">
        <is>
          <t>Santé</t>
        </is>
      </c>
      <c r="D8" s="5" t="inlineStr">
        <is>
          <t>Consultation médicale</t>
        </is>
      </c>
      <c r="E8" s="4" t="inlineStr">
        <is>
          <t>Lyon</t>
        </is>
      </c>
      <c r="F8" s="4" t="inlineStr">
        <is>
          <t>Carte bancaire</t>
        </is>
      </c>
      <c r="G8" s="6" t="n">
        <v>45</v>
      </c>
      <c r="H8" s="6" t="n">
        <v>45</v>
      </c>
      <c r="I8" s="11">
        <f>IF(B8="Dépense",G8-H8,H8-G8)</f>
        <v/>
      </c>
      <c r="J8" s="12">
        <f>IFERROR(H8/G8,0)</f>
        <v/>
      </c>
      <c r="K8" s="11">
        <f>IFERROR(VLOOKUP(C8,Synthèse!$A$15:$B$23,2,FALSE),0)</f>
        <v/>
      </c>
      <c r="L8" s="13">
        <f>IF(B8="Revenu","Encaissé",IF(H8&lt;=K8,"Dans le plafond","À surveiller"))</f>
        <v/>
      </c>
    </row>
    <row r="9">
      <c r="A9" s="3" t="n">
        <v>46188</v>
      </c>
      <c r="B9" s="4" t="inlineStr">
        <is>
          <t>Dépense</t>
        </is>
      </c>
      <c r="C9" s="4" t="inlineStr">
        <is>
          <t>Abonnements</t>
        </is>
      </c>
      <c r="D9" s="5" t="inlineStr">
        <is>
          <t>Internet et mobile</t>
        </is>
      </c>
      <c r="E9" s="4" t="inlineStr">
        <is>
          <t>Lyon</t>
        </is>
      </c>
      <c r="F9" s="4" t="inlineStr">
        <is>
          <t>Prélèvement</t>
        </is>
      </c>
      <c r="G9" s="6" t="n">
        <v>55</v>
      </c>
      <c r="H9" s="6" t="n">
        <v>54.99</v>
      </c>
      <c r="I9" s="7">
        <f>IF(B9="Dépense",G9-H9,H9-G9)</f>
        <v/>
      </c>
      <c r="J9" s="8">
        <f>IFERROR(H9/G9,0)</f>
        <v/>
      </c>
      <c r="K9" s="7">
        <f>IFERROR(VLOOKUP(C9,Synthèse!$A$15:$B$23,2,FALSE),0)</f>
        <v/>
      </c>
      <c r="L9" s="9">
        <f>IF(B9="Revenu","Encaissé",IF(H9&lt;=K9,"Dans le plafond","À surveiller"))</f>
        <v/>
      </c>
    </row>
    <row r="10">
      <c r="A10" s="10" t="n">
        <v>46191</v>
      </c>
      <c r="B10" s="4" t="inlineStr">
        <is>
          <t>Dépense</t>
        </is>
      </c>
      <c r="C10" s="4" t="inlineStr">
        <is>
          <t>Énergie</t>
        </is>
      </c>
      <c r="D10" s="5" t="inlineStr">
        <is>
          <t>Électricité</t>
        </is>
      </c>
      <c r="E10" s="4" t="inlineStr">
        <is>
          <t>Lyon</t>
        </is>
      </c>
      <c r="F10" s="4" t="inlineStr">
        <is>
          <t>Prélèvement</t>
        </is>
      </c>
      <c r="G10" s="6" t="n">
        <v>90</v>
      </c>
      <c r="H10" s="6" t="n">
        <v>87.5</v>
      </c>
      <c r="I10" s="11">
        <f>IF(B10="Dépense",G10-H10,H10-G10)</f>
        <v/>
      </c>
      <c r="J10" s="12">
        <f>IFERROR(H10/G10,0)</f>
        <v/>
      </c>
      <c r="K10" s="11">
        <f>IFERROR(VLOOKUP(C10,Synthèse!$A$15:$B$23,2,FALSE),0)</f>
        <v/>
      </c>
      <c r="L10" s="13">
        <f>IF(B10="Revenu","Encaissé",IF(H10&lt;=K10,"Dans le plafond","À surveiller"))</f>
        <v/>
      </c>
    </row>
    <row r="11">
      <c r="A11" s="3" t="n">
        <v>46195</v>
      </c>
      <c r="B11" s="4" t="inlineStr">
        <is>
          <t>Dépense</t>
        </is>
      </c>
      <c r="C11" s="4" t="inlineStr">
        <is>
          <t>Vêtements</t>
        </is>
      </c>
      <c r="D11" s="5" t="inlineStr">
        <is>
          <t>Achat pour Émilie</t>
        </is>
      </c>
      <c r="E11" s="4" t="inlineStr">
        <is>
          <t>Lyon</t>
        </is>
      </c>
      <c r="F11" s="4" t="inlineStr">
        <is>
          <t>Carte bancaire</t>
        </is>
      </c>
      <c r="G11" s="6" t="n">
        <v>100</v>
      </c>
      <c r="H11" s="6" t="n">
        <v>129.9</v>
      </c>
      <c r="I11" s="7">
        <f>IF(B11="Dépense",G11-H11,H11-G11)</f>
        <v/>
      </c>
      <c r="J11" s="8">
        <f>IFERROR(H11/G11,0)</f>
        <v/>
      </c>
      <c r="K11" s="7">
        <f>IFERROR(VLOOKUP(C11,Synthèse!$A$15:$B$23,2,FALSE),0)</f>
        <v/>
      </c>
      <c r="L11" s="9">
        <f>IF(B11="Revenu","Encaissé",IF(H11&lt;=K11,"Dans le plafond","À surveiller"))</f>
        <v/>
      </c>
    </row>
    <row r="12">
      <c r="A12" s="10" t="n">
        <v>46201</v>
      </c>
      <c r="B12" s="4" t="inlineStr">
        <is>
          <t>Dépense</t>
        </is>
      </c>
      <c r="C12" s="4" t="inlineStr">
        <is>
          <t>Épargne</t>
        </is>
      </c>
      <c r="D12" s="5" t="inlineStr">
        <is>
          <t>Virement épargne</t>
        </is>
      </c>
      <c r="E12" s="4" t="inlineStr">
        <is>
          <t>Lyon</t>
        </is>
      </c>
      <c r="F12" s="4" t="inlineStr">
        <is>
          <t>Virement</t>
        </is>
      </c>
      <c r="G12" s="6" t="n">
        <v>300</v>
      </c>
      <c r="H12" s="6" t="n">
        <v>300</v>
      </c>
      <c r="I12" s="11">
        <f>IF(B12="Dépense",G12-H12,H12-G12)</f>
        <v/>
      </c>
      <c r="J12" s="12">
        <f>IFERROR(H12/G12,0)</f>
        <v/>
      </c>
      <c r="K12" s="11">
        <f>IFERROR(VLOOKUP(C12,Synthèse!$A$15:$B$23,2,FALSE),0)</f>
        <v/>
      </c>
      <c r="L12" s="13">
        <f>IF(B12="Revenu","Encaissé",IF(H12&lt;=K12,"Dans le plafond","À surveiller"))</f>
        <v/>
      </c>
    </row>
    <row r="13">
      <c r="A13" s="14" t="n"/>
      <c r="B13" s="14" t="n"/>
      <c r="C13" s="14" t="n"/>
      <c r="D13" s="15" t="inlineStr">
        <is>
          <t>TOTAL</t>
        </is>
      </c>
      <c r="E13" s="14" t="n"/>
      <c r="F13" s="14" t="n"/>
      <c r="G13" s="16">
        <f>SUM(G3:G12)</f>
        <v/>
      </c>
      <c r="H13" s="16">
        <f>SUM(H3:H12)</f>
        <v/>
      </c>
      <c r="I13" s="16">
        <f>SUM(I3:I12)</f>
        <v/>
      </c>
      <c r="J13" s="14" t="n"/>
      <c r="K13" s="14" t="n"/>
      <c r="L13" s="14" t="n"/>
    </row>
  </sheetData>
  <mergeCells count="1">
    <mergeCell ref="A1:L1"/>
  </mergeCells>
  <conditionalFormatting sqref="I3:I12">
    <cfRule type="expression" priority="1" dxfId="0" stopIfTrue="1">
      <formula>I3&lt;0</formula>
    </cfRule>
  </conditionalFormatting>
  <conditionalFormatting sqref="L3:L12">
    <cfRule type="expression" priority="2" dxfId="0" stopIfTrue="1">
      <formula>L3="À surveiller"</formula>
    </cfRule>
    <cfRule type="expression" priority="3" dxfId="1" stopIfTrue="1">
      <formula>L3="Dans le plafond"</formula>
    </cfRule>
  </conditionalFormatting>
  <dataValidations count="3">
    <dataValidation sqref="B3:B50" showErrorMessage="1" showInputMessage="1" allowBlank="1" type="list">
      <formula1>"Revenu,Dépense"</formula1>
    </dataValidation>
    <dataValidation sqref="C3:C50" showErrorMessage="1" showInputMessage="1" allowBlank="1" type="list">
      <formula1>"Salaire,Logement,Alimentation,Transport,Loisirs,Santé,Abonnements,Énergie,Vêtements,Épargne"</formula1>
    </dataValidation>
    <dataValidation sqref="F3:F50" showErrorMessage="1" showInputMessage="1" allowBlank="1" type="list">
      <formula1>"Carte bancaire,Prélèvement,Virement,Espèces,Chèque"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22" customWidth="1" min="1" max="1"/>
    <col width="19" customWidth="1" min="2" max="2"/>
    <col width="19" customWidth="1" min="3" max="3"/>
    <col width="19" customWidth="1" min="4" max="4"/>
    <col width="13" customWidth="1" min="5" max="5"/>
    <col width="19" customWidth="1" min="6" max="6"/>
  </cols>
  <sheetData>
    <row r="1" ht="30" customHeight="1">
      <c r="A1" s="1" t="inlineStr">
        <is>
          <t>Synthèse du budget — Juin 2026</t>
        </is>
      </c>
    </row>
    <row r="3">
      <c r="A3" s="17" t="inlineStr">
        <is>
          <t>Total des revenus</t>
        </is>
      </c>
      <c r="B3" s="18">
        <f>SUMIF('Budget mensuel'!B:B,"Revenu",'Budget mensuel'!H:H)</f>
        <v/>
      </c>
    </row>
    <row r="4">
      <c r="A4" s="17" t="inlineStr">
        <is>
          <t>Total des dépenses</t>
        </is>
      </c>
      <c r="B4" s="19">
        <f>SUMIF('Budget mensuel'!B:B,"Dépense",'Budget mensuel'!H:H)</f>
        <v/>
      </c>
    </row>
    <row r="5">
      <c r="A5" s="17" t="inlineStr">
        <is>
          <t>Solde disponible</t>
        </is>
      </c>
      <c r="B5" s="18">
        <f>B3-B4</f>
        <v/>
      </c>
    </row>
    <row r="6">
      <c r="A6" s="17" t="inlineStr">
        <is>
          <t>Taux d'épargne</t>
        </is>
      </c>
      <c r="B6" s="20">
        <f>IFERROR(B5/B3,0)</f>
        <v/>
      </c>
    </row>
    <row r="7">
      <c r="A7" s="17" t="inlineStr">
        <is>
          <t>Budget prévu total</t>
        </is>
      </c>
      <c r="B7" s="18">
        <f>SUM('Budget mensuel'!G:G)</f>
        <v/>
      </c>
    </row>
    <row r="8">
      <c r="A8" s="17" t="inlineStr">
        <is>
          <t>Écart global</t>
        </is>
      </c>
      <c r="B8" s="19">
        <f>SUM('Budget mensuel'!I:I)</f>
        <v/>
      </c>
    </row>
    <row r="9">
      <c r="A9" s="17" t="inlineStr">
        <is>
          <t>Nombre de dépenses</t>
        </is>
      </c>
      <c r="B9" s="21">
        <f>COUNTIF('Budget mensuel'!B:B,"Dépense")</f>
        <v/>
      </c>
    </row>
    <row r="10">
      <c r="A10" s="17" t="inlineStr">
        <is>
          <t>Dépense moyenne</t>
        </is>
      </c>
      <c r="B10" s="19">
        <f>IFERROR(AVERAGEIF('Budget mensuel'!B:B,"Dépense",'Budget mensuel'!H:H),0)</f>
        <v/>
      </c>
    </row>
    <row r="13">
      <c r="A13" s="22" t="inlineStr">
        <is>
          <t>Analyse par catégorie</t>
        </is>
      </c>
    </row>
    <row r="14" ht="30" customHeight="1">
      <c r="A14" s="2" t="inlineStr">
        <is>
          <t>Catégorie</t>
        </is>
      </c>
      <c r="B14" s="2" t="inlineStr">
        <is>
          <t>Plafond mensuel (€)</t>
        </is>
      </c>
      <c r="C14" s="2" t="inlineStr">
        <is>
          <t>Dépenses réelles (€)</t>
        </is>
      </c>
      <c r="D14" s="2" t="inlineStr">
        <is>
          <t>Écart au plafond (€)</t>
        </is>
      </c>
      <c r="E14" s="2" t="inlineStr">
        <is>
          <t>% consommé</t>
        </is>
      </c>
      <c r="F14" s="2" t="inlineStr">
        <is>
          <t>Nombre d'opérations</t>
        </is>
      </c>
    </row>
    <row r="15">
      <c r="A15" s="23" t="inlineStr">
        <is>
          <t>Logement</t>
        </is>
      </c>
      <c r="B15" s="6" t="n">
        <v>850</v>
      </c>
      <c r="C15" s="7">
        <f>SUMIF('Budget mensuel'!C:C,A15,'Budget mensuel'!H:H)</f>
        <v/>
      </c>
      <c r="D15" s="7">
        <f>B15-C15</f>
        <v/>
      </c>
      <c r="E15" s="8">
        <f>IFERROR(C15/B15,0)</f>
        <v/>
      </c>
      <c r="F15" s="9">
        <f>COUNTIF('Budget mensuel'!C:C,A15)</f>
        <v/>
      </c>
    </row>
    <row r="16">
      <c r="A16" s="24" t="inlineStr">
        <is>
          <t>Alimentation</t>
        </is>
      </c>
      <c r="B16" s="6" t="n">
        <v>320</v>
      </c>
      <c r="C16" s="11">
        <f>SUMIF('Budget mensuel'!C:C,A16,'Budget mensuel'!H:H)</f>
        <v/>
      </c>
      <c r="D16" s="11">
        <f>B16-C16</f>
        <v/>
      </c>
      <c r="E16" s="12">
        <f>IFERROR(C16/B16,0)</f>
        <v/>
      </c>
      <c r="F16" s="13">
        <f>COUNTIF('Budget mensuel'!C:C,A16)</f>
        <v/>
      </c>
    </row>
    <row r="17">
      <c r="A17" s="23" t="inlineStr">
        <is>
          <t>Transport</t>
        </is>
      </c>
      <c r="B17" s="6" t="n">
        <v>75</v>
      </c>
      <c r="C17" s="7">
        <f>SUMIF('Budget mensuel'!C:C,A17,'Budget mensuel'!H:H)</f>
        <v/>
      </c>
      <c r="D17" s="7">
        <f>B17-C17</f>
        <v/>
      </c>
      <c r="E17" s="8">
        <f>IFERROR(C17/B17,0)</f>
        <v/>
      </c>
      <c r="F17" s="9">
        <f>COUNTIF('Budget mensuel'!C:C,A17)</f>
        <v/>
      </c>
    </row>
    <row r="18">
      <c r="A18" s="24" t="inlineStr">
        <is>
          <t>Loisirs</t>
        </is>
      </c>
      <c r="B18" s="6" t="n">
        <v>120</v>
      </c>
      <c r="C18" s="11">
        <f>SUMIF('Budget mensuel'!C:C,A18,'Budget mensuel'!H:H)</f>
        <v/>
      </c>
      <c r="D18" s="11">
        <f>B18-C18</f>
        <v/>
      </c>
      <c r="E18" s="12">
        <f>IFERROR(C18/B18,0)</f>
        <v/>
      </c>
      <c r="F18" s="13">
        <f>COUNTIF('Budget mensuel'!C:C,A18)</f>
        <v/>
      </c>
    </row>
    <row r="19">
      <c r="A19" s="23" t="inlineStr">
        <is>
          <t>Santé</t>
        </is>
      </c>
      <c r="B19" s="6" t="n">
        <v>100</v>
      </c>
      <c r="C19" s="7">
        <f>SUMIF('Budget mensuel'!C:C,A19,'Budget mensuel'!H:H)</f>
        <v/>
      </c>
      <c r="D19" s="7">
        <f>B19-C19</f>
        <v/>
      </c>
      <c r="E19" s="8">
        <f>IFERROR(C19/B19,0)</f>
        <v/>
      </c>
      <c r="F19" s="9">
        <f>COUNTIF('Budget mensuel'!C:C,A19)</f>
        <v/>
      </c>
    </row>
    <row r="20">
      <c r="A20" s="24" t="inlineStr">
        <is>
          <t>Abonnements</t>
        </is>
      </c>
      <c r="B20" s="6" t="n">
        <v>60</v>
      </c>
      <c r="C20" s="11">
        <f>SUMIF('Budget mensuel'!C:C,A20,'Budget mensuel'!H:H)</f>
        <v/>
      </c>
      <c r="D20" s="11">
        <f>B20-C20</f>
        <v/>
      </c>
      <c r="E20" s="12">
        <f>IFERROR(C20/B20,0)</f>
        <v/>
      </c>
      <c r="F20" s="13">
        <f>COUNTIF('Budget mensuel'!C:C,A20)</f>
        <v/>
      </c>
    </row>
    <row r="21">
      <c r="A21" s="23" t="inlineStr">
        <is>
          <t>Énergie</t>
        </is>
      </c>
      <c r="B21" s="6" t="n">
        <v>90</v>
      </c>
      <c r="C21" s="7">
        <f>SUMIF('Budget mensuel'!C:C,A21,'Budget mensuel'!H:H)</f>
        <v/>
      </c>
      <c r="D21" s="7">
        <f>B21-C21</f>
        <v/>
      </c>
      <c r="E21" s="8">
        <f>IFERROR(C21/B21,0)</f>
        <v/>
      </c>
      <c r="F21" s="9">
        <f>COUNTIF('Budget mensuel'!C:C,A21)</f>
        <v/>
      </c>
    </row>
    <row r="22">
      <c r="A22" s="24" t="inlineStr">
        <is>
          <t>Vêtements</t>
        </is>
      </c>
      <c r="B22" s="6" t="n">
        <v>100</v>
      </c>
      <c r="C22" s="11">
        <f>SUMIF('Budget mensuel'!C:C,A22,'Budget mensuel'!H:H)</f>
        <v/>
      </c>
      <c r="D22" s="11">
        <f>B22-C22</f>
        <v/>
      </c>
      <c r="E22" s="12">
        <f>IFERROR(C22/B22,0)</f>
        <v/>
      </c>
      <c r="F22" s="13">
        <f>COUNTIF('Budget mensuel'!C:C,A22)</f>
        <v/>
      </c>
    </row>
    <row r="23">
      <c r="A23" s="23" t="inlineStr">
        <is>
          <t>Épargne</t>
        </is>
      </c>
      <c r="B23" s="6" t="n">
        <v>300</v>
      </c>
      <c r="C23" s="7">
        <f>SUMIF('Budget mensuel'!C:C,A23,'Budget mensuel'!H:H)</f>
        <v/>
      </c>
      <c r="D23" s="7">
        <f>B23-C23</f>
        <v/>
      </c>
      <c r="E23" s="8">
        <f>IFERROR(C23/B23,0)</f>
        <v/>
      </c>
      <c r="F23" s="9">
        <f>COUNTIF('Budget mensuel'!C:C,A23)</f>
        <v/>
      </c>
    </row>
    <row r="24">
      <c r="A24" s="15" t="inlineStr">
        <is>
          <t>TOTAL</t>
        </is>
      </c>
      <c r="B24" s="16">
        <f>SUM(B15:B23)</f>
        <v/>
      </c>
      <c r="C24" s="16">
        <f>SUM(C15:C23)</f>
        <v/>
      </c>
      <c r="D24" s="16">
        <f>SUM(D15:D23)</f>
        <v/>
      </c>
      <c r="E24" s="25">
        <f>IFERROR(C24/B24,0)</f>
        <v/>
      </c>
      <c r="F24" s="15">
        <f>SUM(F15:F23)</f>
        <v/>
      </c>
    </row>
    <row r="27">
      <c r="A27" s="2" t="inlineStr">
        <is>
          <t>Indicateur</t>
        </is>
      </c>
      <c r="B27" s="2" t="inlineStr">
        <is>
          <t>Montant (€)</t>
        </is>
      </c>
    </row>
    <row r="28">
      <c r="A28" s="23" t="inlineStr">
        <is>
          <t>Revenus</t>
        </is>
      </c>
      <c r="B28" s="7">
        <f>B3</f>
        <v/>
      </c>
    </row>
    <row r="29">
      <c r="A29" s="24" t="inlineStr">
        <is>
          <t>Dépenses</t>
        </is>
      </c>
      <c r="B29" s="11">
        <f>B4</f>
        <v/>
      </c>
    </row>
    <row r="30">
      <c r="A30" s="23" t="inlineStr">
        <is>
          <t>Solde</t>
        </is>
      </c>
      <c r="B30" s="7">
        <f>B5</f>
        <v/>
      </c>
    </row>
  </sheetData>
  <mergeCells count="2">
    <mergeCell ref="A1:F1"/>
    <mergeCell ref="A13:F13"/>
  </mergeCells>
  <conditionalFormatting sqref="B5">
    <cfRule type="expression" priority="1" dxfId="1" stopIfTrue="1">
      <formula>B5&gt;=0</formula>
    </cfRule>
    <cfRule type="expression" priority="2" dxfId="2" stopIfTrue="1">
      <formula>B5&lt;0</formula>
    </cfRule>
  </conditionalFormatting>
  <conditionalFormatting sqref="D15:D23">
    <cfRule type="expression" priority="3" dxfId="0" stopIfTrue="1">
      <formula>D15&lt;0</formula>
    </cfRule>
  </conditionalFormatting>
  <conditionalFormatting sqref="E15:E23">
    <cfRule type="expression" priority="4" dxfId="0" stopIfTrue="1">
      <formula>E15&gt;1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</cols>
  <sheetData>
    <row r="1" ht="30" customHeight="1">
      <c r="A1" s="1" t="inlineStr">
        <is>
          <t>Mode d'emploi — Budget mensuel personnel</t>
        </is>
      </c>
    </row>
    <row r="3">
      <c r="A3" s="26" t="inlineStr">
        <is>
          <t>Mode d'emploi en 4 étapes</t>
        </is>
      </c>
    </row>
    <row r="4" ht="30" customHeight="1">
      <c r="A4" s="23" t="inlineStr">
        <is>
          <t>1. Saisissez vos opérations dans la feuille « Budget mensuel » : date, type, catégorie, libellé, ville, mode de paiement et montants.</t>
        </is>
      </c>
    </row>
    <row r="5" ht="30" customHeight="1">
      <c r="A5" s="24" t="inlineStr">
        <is>
          <t>2. Renseignez le montant prévu puis le montant réel pour chaque ligne ; les cellules de saisie ont un fond jaune pâle.</t>
        </is>
      </c>
    </row>
    <row r="6" ht="30" customHeight="1">
      <c r="A6" s="23" t="inlineStr">
        <is>
          <t>3. Consultez la feuille « Synthèse » pour suivre vos indicateurs, l'analyse par catégorie et les graphiques.</t>
        </is>
      </c>
    </row>
    <row r="7" ht="30" customHeight="1">
      <c r="A7" s="24" t="inlineStr">
        <is>
          <t>4. Ajustez vos plafonds mensuels dans la table « Analyse par catégorie » selon vos objectifs.</t>
        </is>
      </c>
    </row>
    <row r="9">
      <c r="A9" s="26" t="inlineStr">
        <is>
          <t>Montants</t>
        </is>
      </c>
    </row>
    <row r="10" ht="30" customHeight="1">
      <c r="A10" s="23" t="inlineStr">
        <is>
          <t>Saisissez tous les montants en euros TTC, au format # ##0,00 €.</t>
        </is>
      </c>
    </row>
    <row r="11" ht="30" customHeight="1">
      <c r="A11" s="24" t="inlineStr">
        <is>
          <t>Les dates s'affichent au format JJ/MM/AAAA.</t>
        </is>
      </c>
    </row>
    <row r="13">
      <c r="A13" s="26" t="inlineStr">
        <is>
          <t>Statuts et alertes</t>
        </is>
      </c>
    </row>
    <row r="14" ht="30" customHeight="1">
      <c r="A14" s="23" t="inlineStr">
        <is>
          <t>« Encaissé » : revenu perçu.</t>
        </is>
      </c>
    </row>
    <row r="15" ht="30" customHeight="1">
      <c r="A15" s="24" t="inlineStr">
        <is>
          <t>« Dans le plafond » : dépense inférieure ou égale au plafond de la catégorie (affiché en vert).</t>
        </is>
      </c>
    </row>
    <row r="16" ht="30" customHeight="1">
      <c r="A16" s="23" t="inlineStr">
        <is>
          <t>« À surveiller » : dépense supérieure au plafond de la catégorie (affiché en rouge).</t>
        </is>
      </c>
    </row>
    <row r="17" ht="30" customHeight="1">
      <c r="A17" s="24" t="inlineStr">
        <is>
          <t>Les écarts négatifs et les dépassements de plafond sont signalés en rouge.</t>
        </is>
      </c>
    </row>
    <row r="19">
      <c r="A19" s="26" t="inlineStr">
        <is>
          <t>Conseil d'utilisation</t>
        </is>
      </c>
    </row>
    <row r="20" ht="30" customHeight="1">
      <c r="A20" s="23" t="inlineStr">
        <is>
          <t>Dupliquez la feuille « Budget mensuel » chaque mois pour conserver un historique complet de vos finances.</t>
        </is>
      </c>
    </row>
    <row r="22">
      <c r="A22" s="26" t="inlineStr">
        <is>
          <t>Confidentialité (RGPD / CNIL)</t>
        </is>
      </c>
    </row>
    <row r="23" ht="30" customHeight="1">
      <c r="A23" s="23" t="inlineStr">
        <is>
          <t>Les données budgétaires sont personnelles : conservez ce fichier en lieu sûr, protégez-le par mot de passe et respectez les bonnes pratiques RGPD/CNIL.</t>
        </is>
      </c>
    </row>
  </sheetData>
  <mergeCells count="18">
    <mergeCell ref="A1:B1"/>
    <mergeCell ref="A3:B3"/>
    <mergeCell ref="A4:B4"/>
    <mergeCell ref="A5:B5"/>
    <mergeCell ref="A6:B6"/>
    <mergeCell ref="A7:B7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20:B20"/>
    <mergeCell ref="A22:B22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2026-08-01T14:33:34Z</dcterms:created>
  <dcterms:modified xmlns:dcterms="http://purl.org/dc/terms/" xmlns:xsi="http://www.w3.org/2001/XMLSchema-instance" xsi:type="dcterms:W3CDTF">2026-08-01T14:33:34Z</dcterms:modified>
</cp:coreProperties>
</file>