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annuel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'Budget annuel'!$A$4:$M$14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\ ##0,00\ &quot;€&quot;"/>
    <numFmt numFmtId="165" formatCode="0,0%"/>
    <numFmt numFmtId="166" formatCode="yyyy-mm-dd h:mm:ss"/>
    <numFmt numFmtId="167" formatCode="DD/MM/YYYY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1F2937"/>
      <sz val="11"/>
    </font>
    <font>
      <name val="Calibri"/>
      <b val="1"/>
      <color rgb="00DC2626"/>
      <sz val="11"/>
    </font>
  </fonts>
  <fills count="8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DF0F3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891B2"/>
      </patternFill>
    </fill>
    <fill>
      <patternFill patternType="solid">
        <fgColor rgb="00BE123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/>
    </xf>
    <xf numFmtId="0" fontId="5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164" fontId="4" fillId="4" borderId="1" applyAlignment="1" pivotButton="0" quotePrefix="0" xfId="0">
      <alignment horizontal="right" vertical="center"/>
    </xf>
    <xf numFmtId="164" fontId="4" fillId="3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167" fontId="4" fillId="3" borderId="1" applyAlignment="1" pivotButton="0" quotePrefix="0" xfId="0">
      <alignment horizontal="center" vertical="center" wrapText="1"/>
    </xf>
    <xf numFmtId="9" fontId="4" fillId="3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167" fontId="4" fillId="5" borderId="1" applyAlignment="1" pivotButton="0" quotePrefix="0" xfId="0">
      <alignment horizontal="center" vertical="center" wrapText="1"/>
    </xf>
    <xf numFmtId="9" fontId="4" fillId="5" borderId="1" applyAlignment="1" pivotButton="0" quotePrefix="0" xfId="0">
      <alignment horizontal="center" vertical="center" wrapText="1"/>
    </xf>
    <xf numFmtId="9" fontId="4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right" vertical="center"/>
    </xf>
    <xf numFmtId="165" fontId="3" fillId="6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right" vertical="center"/>
    </xf>
    <xf numFmtId="0" fontId="3" fillId="7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left" vertical="center"/>
    </xf>
    <xf numFmtId="1" fontId="4" fillId="3" borderId="1" applyAlignment="1" pivotButton="0" quotePrefix="0" xfId="0">
      <alignment horizontal="right" vertical="center"/>
    </xf>
    <xf numFmtId="0" fontId="0" fillId="7" borderId="1" pivotButton="0" quotePrefix="0" xfId="0"/>
    <xf numFmtId="0" fontId="3" fillId="6" borderId="1" applyAlignment="1" pivotButton="0" quotePrefix="0" xfId="0">
      <alignment horizontal="left" vertical="center"/>
    </xf>
    <xf numFmtId="0" fontId="3" fillId="7" borderId="1" pivotButton="0" quotePrefix="0" xfId="0"/>
    <xf numFmtId="0" fontId="4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name val="Calibri"/>
        <b val="1"/>
        <color rgb="00FFFFFF"/>
        <sz val="11"/>
      </font>
      <fill>
        <patternFill patternType="solid">
          <fgColor rgb="00DC2626"/>
        </patternFill>
      </fill>
    </dxf>
    <dxf>
      <font>
        <name val="Calibri"/>
        <b val="1"/>
        <color rgb="0092400E"/>
        <sz val="11"/>
      </font>
      <fill>
        <patternFill patternType="solid">
          <fgColor rgb="00FFFBEB"/>
        </patternFill>
      </fill>
    </dxf>
    <dxf>
      <font>
        <name val="Calibri"/>
        <b val="1"/>
        <color rgb="00FFFFFF"/>
        <sz val="11"/>
      </font>
      <fill>
        <patternFill patternType="solid">
          <fgColor rgb="0016A34A"/>
        </patternFill>
      </fill>
    </dxf>
    <dxf>
      <font>
        <name val="Calibri"/>
        <b val="1"/>
        <color rgb="00DC2626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annuel vs Prévision annuelle par catégorie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'Synthèse'!B13</f>
            </strRef>
          </tx>
          <spPr>
            <a:solidFill xmlns:a="http://schemas.openxmlformats.org/drawingml/2006/main">
              <a:srgbClr val="E11D48"/>
            </a:solidFill>
            <a:ln xmlns:a="http://schemas.openxmlformats.org/drawingml/2006/main">
              <a:prstDash val="solid"/>
            </a:ln>
          </spPr>
          <cat>
            <numRef>
              <f>'Synthèse'!$A$14:$A$23</f>
            </numRef>
          </cat>
          <val>
            <numRef>
              <f>'Synthèse'!$B$14:$B$23</f>
            </numRef>
          </val>
        </ser>
        <ser>
          <idx val="1"/>
          <order val="1"/>
          <tx>
            <strRef>
              <f>'Synthèse'!C13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'Synthèse'!$A$14:$A$23</f>
            </numRef>
          </cat>
          <val>
            <numRef>
              <f>'Synthèse'!$C$14:$C$23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Catégorie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budget annuel par catégorie</a:t>
            </a:r>
          </a:p>
        </rich>
      </tx>
    </title>
    <plotArea>
      <pieChart>
        <varyColors val="1"/>
        <ser>
          <idx val="0"/>
          <order val="0"/>
          <tx>
            <strRef>
              <f>'Synthèse'!B13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'Synthèse'!$A$14:$A$23</f>
            </numRef>
          </cat>
          <val>
            <numRef>
              <f>'Synthèse'!$B$14:$B$23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mensuelle : prévu vs réalisé (janv. – juin 2026)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'Synthèse'!B28</f>
            </strRef>
          </tx>
          <spPr>
            <a:solidFill xmlns:a="http://schemas.openxmlformats.org/drawingml/2006/main">
              <a:srgbClr val="E11D48"/>
            </a:solidFill>
            <a:ln xmlns:a="http://schemas.openxmlformats.org/drawingml/2006/main" w="25000">
              <a:solidFill>
                <a:srgbClr val="E11D48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'Synthèse'!$A$29:$A$34</f>
            </numRef>
          </cat>
          <val>
            <numRef>
              <f>'Synthèse'!$B$29:$B$34</f>
            </numRef>
          </val>
          <smooth val="0"/>
        </ser>
        <ser>
          <idx val="1"/>
          <order val="1"/>
          <tx>
            <strRef>
              <f>'Synthèse'!C28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 w="25000">
              <a:solidFill>
                <a:srgbClr val="0891B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'Synthèse'!$A$29:$A$34</f>
            </numRef>
          </cat>
          <val>
            <numRef>
              <f>'Synthèse'!$C$29:$C$34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40</row>
      <rowOff>0</rowOff>
    </from>
    <ext cx="720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18" customWidth="1" min="2" max="2"/>
    <col width="28" customWidth="1" min="3" max="3"/>
    <col width="13" customWidth="1" min="4" max="4"/>
    <col width="13" customWidth="1" min="5" max="5"/>
    <col width="15" customWidth="1" min="6" max="6"/>
    <col width="15" customWidth="1" min="7" max="7"/>
    <col width="18" customWidth="1" min="8" max="8"/>
    <col width="16" customWidth="1" min="9" max="9"/>
    <col width="13" customWidth="1" min="10" max="10"/>
    <col width="11" customWidth="1" min="11" max="11"/>
    <col width="14" customWidth="1" min="12" max="12"/>
    <col width="15" customWidth="1" min="13" max="13"/>
    <col width="3" customWidth="1" min="14" max="14"/>
    <col width="3" customWidth="1" min="15" max="15"/>
    <col width="32" customWidth="1" min="16" max="16"/>
    <col width="15" customWidth="1" min="17" max="17"/>
  </cols>
  <sheetData>
    <row r="1" ht="30" customHeight="1">
      <c r="A1" s="1" t="inlineStr">
        <is>
          <t>Budget annuel 2026 — Suivi des dépenses</t>
        </is>
      </c>
    </row>
    <row r="2">
      <c r="A2" s="2" t="inlineStr">
        <is>
          <t>Réalisé constaté au 30/06/2026 — cellules jaune pâle à saisir, les autres se calculent automatiquement</t>
        </is>
      </c>
    </row>
    <row r="3">
      <c r="P3" s="3" t="inlineStr">
        <is>
          <t>Table de référence — TVA indicative</t>
        </is>
      </c>
    </row>
    <row r="4" ht="32" customHeight="1">
      <c r="A4" s="4" t="inlineStr">
        <is>
          <t>ID</t>
        </is>
      </c>
      <c r="B4" s="4" t="inlineStr">
        <is>
          <t>Catégorie</t>
        </is>
      </c>
      <c r="C4" s="4" t="inlineStr">
        <is>
          <t>Poste de dépense</t>
        </is>
      </c>
      <c r="D4" s="4" t="inlineStr">
        <is>
          <t>Responsable</t>
        </is>
      </c>
      <c r="E4" s="4" t="inlineStr">
        <is>
          <t>Ville</t>
        </is>
      </c>
      <c r="F4" s="4" t="inlineStr">
        <is>
          <t>Budget mensuel</t>
        </is>
      </c>
      <c r="G4" s="4" t="inlineStr">
        <is>
          <t>Budget annuel</t>
        </is>
      </c>
      <c r="H4" s="4" t="inlineStr">
        <is>
          <t>Réalisé au 30/06/2026</t>
        </is>
      </c>
      <c r="I4" s="4" t="inlineStr">
        <is>
          <t>Prévision annuelle</t>
        </is>
      </c>
      <c r="J4" s="4" t="inlineStr">
        <is>
          <t>Écart en €</t>
        </is>
      </c>
      <c r="K4" s="4" t="inlineStr">
        <is>
          <t>Écart en %</t>
        </is>
      </c>
      <c r="L4" s="4" t="inlineStr">
        <is>
          <t>Statut</t>
        </is>
      </c>
      <c r="M4" s="4" t="inlineStr">
        <is>
          <t>Date de mise à jour</t>
        </is>
      </c>
      <c r="P4" s="5" t="inlineStr">
        <is>
          <t>Catégorie</t>
        </is>
      </c>
      <c r="Q4" s="5" t="inlineStr">
        <is>
          <t>TVA indicative</t>
        </is>
      </c>
    </row>
    <row r="5">
      <c r="A5" s="6" t="inlineStr">
        <is>
          <t>B-001</t>
        </is>
      </c>
      <c r="B5" s="6" t="inlineStr">
        <is>
          <t>Loyer</t>
        </is>
      </c>
      <c r="C5" s="7" t="inlineStr">
        <is>
          <t>Loyer des bureaux</t>
        </is>
      </c>
      <c r="D5" s="6" t="inlineStr">
        <is>
          <t>Camille</t>
        </is>
      </c>
      <c r="E5" s="6" t="inlineStr">
        <is>
          <t>Paris</t>
        </is>
      </c>
      <c r="F5" s="8" t="n">
        <v>2400</v>
      </c>
      <c r="G5" s="9">
        <f>F5*12</f>
        <v/>
      </c>
      <c r="H5" s="8" t="n">
        <v>14400</v>
      </c>
      <c r="I5" s="9">
        <f>IFERROR(H5/6*12,0)</f>
        <v/>
      </c>
      <c r="J5" s="9">
        <f>G5-I5</f>
        <v/>
      </c>
      <c r="K5" s="10">
        <f>IFERROR(J5/G5,0)</f>
        <v/>
      </c>
      <c r="L5" s="6">
        <f>IF(K5&lt;0,"Dépassement",IF(K5&lt;0.1,"À surveiller","Conforme"))</f>
        <v/>
      </c>
      <c r="M5" s="11" t="n">
        <v>46203</v>
      </c>
      <c r="P5" s="7" t="inlineStr">
        <is>
          <t>Loyer</t>
        </is>
      </c>
      <c r="Q5" s="12" t="n">
        <v>0</v>
      </c>
    </row>
    <row r="6">
      <c r="A6" s="13" t="inlineStr">
        <is>
          <t>B-002</t>
        </is>
      </c>
      <c r="B6" s="13" t="inlineStr">
        <is>
          <t>Salaires</t>
        </is>
      </c>
      <c r="C6" s="14" t="inlineStr">
        <is>
          <t>Salaires de l'équipe</t>
        </is>
      </c>
      <c r="D6" s="13" t="inlineStr">
        <is>
          <t>Julien</t>
        </is>
      </c>
      <c r="E6" s="13" t="inlineStr">
        <is>
          <t>Lyon</t>
        </is>
      </c>
      <c r="F6" s="8" t="n">
        <v>8500</v>
      </c>
      <c r="G6" s="15">
        <f>F6*12</f>
        <v/>
      </c>
      <c r="H6" s="8" t="n">
        <v>51450</v>
      </c>
      <c r="I6" s="15">
        <f>IFERROR(H6/6*12,0)</f>
        <v/>
      </c>
      <c r="J6" s="15">
        <f>G6-I6</f>
        <v/>
      </c>
      <c r="K6" s="16">
        <f>IFERROR(J6/G6,0)</f>
        <v/>
      </c>
      <c r="L6" s="13">
        <f>IF(K6&lt;0,"Dépassement",IF(K6&lt;0.1,"À surveiller","Conforme"))</f>
        <v/>
      </c>
      <c r="M6" s="17" t="n">
        <v>46203</v>
      </c>
      <c r="P6" s="14" t="inlineStr">
        <is>
          <t>Salaires</t>
        </is>
      </c>
      <c r="Q6" s="18" t="n">
        <v>0</v>
      </c>
    </row>
    <row r="7">
      <c r="A7" s="6" t="inlineStr">
        <is>
          <t>B-003</t>
        </is>
      </c>
      <c r="B7" s="6" t="inlineStr">
        <is>
          <t>Marketing</t>
        </is>
      </c>
      <c r="C7" s="7" t="inlineStr">
        <is>
          <t>Marketing digital</t>
        </is>
      </c>
      <c r="D7" s="6" t="inlineStr">
        <is>
          <t>Émilie</t>
        </is>
      </c>
      <c r="E7" s="6" t="inlineStr">
        <is>
          <t>Nantes</t>
        </is>
      </c>
      <c r="F7" s="8" t="n">
        <v>1200</v>
      </c>
      <c r="G7" s="9">
        <f>F7*12</f>
        <v/>
      </c>
      <c r="H7" s="8" t="n">
        <v>7800</v>
      </c>
      <c r="I7" s="9">
        <f>IFERROR(H7/6*12,0)</f>
        <v/>
      </c>
      <c r="J7" s="9">
        <f>G7-I7</f>
        <v/>
      </c>
      <c r="K7" s="10">
        <f>IFERROR(J7/G7,0)</f>
        <v/>
      </c>
      <c r="L7" s="6">
        <f>IF(K7&lt;0,"Dépassement",IF(K7&lt;0.1,"À surveiller","Conforme"))</f>
        <v/>
      </c>
      <c r="M7" s="11" t="n">
        <v>46201</v>
      </c>
      <c r="P7" s="7" t="inlineStr">
        <is>
          <t>Marketing</t>
        </is>
      </c>
      <c r="Q7" s="12" t="n">
        <v>0.2</v>
      </c>
    </row>
    <row r="8">
      <c r="A8" s="13" t="inlineStr">
        <is>
          <t>B-004</t>
        </is>
      </c>
      <c r="B8" s="13" t="inlineStr">
        <is>
          <t>Logiciels</t>
        </is>
      </c>
      <c r="C8" s="14" t="inlineStr">
        <is>
          <t>Logiciels et abonnements</t>
        </is>
      </c>
      <c r="D8" s="13" t="inlineStr">
        <is>
          <t>Lucas</t>
        </is>
      </c>
      <c r="E8" s="13" t="inlineStr">
        <is>
          <t>Toulouse</t>
        </is>
      </c>
      <c r="F8" s="8" t="n">
        <v>650</v>
      </c>
      <c r="G8" s="15">
        <f>F8*12</f>
        <v/>
      </c>
      <c r="H8" s="8" t="n">
        <v>4200</v>
      </c>
      <c r="I8" s="15">
        <f>IFERROR(H8/6*12,0)</f>
        <v/>
      </c>
      <c r="J8" s="15">
        <f>G8-I8</f>
        <v/>
      </c>
      <c r="K8" s="16">
        <f>IFERROR(J8/G8,0)</f>
        <v/>
      </c>
      <c r="L8" s="13">
        <f>IF(K8&lt;0,"Dépassement",IF(K8&lt;0.1,"À surveiller","Conforme"))</f>
        <v/>
      </c>
      <c r="M8" s="17" t="n">
        <v>46203</v>
      </c>
      <c r="P8" s="14" t="inlineStr">
        <is>
          <t>Logiciels</t>
        </is>
      </c>
      <c r="Q8" s="18" t="n">
        <v>0.2</v>
      </c>
    </row>
    <row r="9">
      <c r="A9" s="6" t="inlineStr">
        <is>
          <t>B-005</t>
        </is>
      </c>
      <c r="B9" s="6" t="inlineStr">
        <is>
          <t>Déplacements</t>
        </is>
      </c>
      <c r="C9" s="7" t="inlineStr">
        <is>
          <t>Déplacements professionnels</t>
        </is>
      </c>
      <c r="D9" s="6" t="inlineStr">
        <is>
          <t>Chloé</t>
        </is>
      </c>
      <c r="E9" s="6" t="inlineStr">
        <is>
          <t>Bordeaux</t>
        </is>
      </c>
      <c r="F9" s="8" t="n">
        <v>900</v>
      </c>
      <c r="G9" s="9">
        <f>F9*12</f>
        <v/>
      </c>
      <c r="H9" s="8" t="n">
        <v>5100</v>
      </c>
      <c r="I9" s="9">
        <f>IFERROR(H9/6*12,0)</f>
        <v/>
      </c>
      <c r="J9" s="9">
        <f>G9-I9</f>
        <v/>
      </c>
      <c r="K9" s="10">
        <f>IFERROR(J9/G9,0)</f>
        <v/>
      </c>
      <c r="L9" s="6">
        <f>IF(K9&lt;0,"Dépassement",IF(K9&lt;0.1,"À surveiller","Conforme"))</f>
        <v/>
      </c>
      <c r="M9" s="11" t="n">
        <v>46198</v>
      </c>
      <c r="P9" s="7" t="inlineStr">
        <is>
          <t>Déplacements</t>
        </is>
      </c>
      <c r="Q9" s="12" t="n">
        <v>0.2</v>
      </c>
    </row>
    <row r="10">
      <c r="A10" s="13" t="inlineStr">
        <is>
          <t>B-006</t>
        </is>
      </c>
      <c r="B10" s="13" t="inlineStr">
        <is>
          <t>Formation</t>
        </is>
      </c>
      <c r="C10" s="14" t="inlineStr">
        <is>
          <t>Formation du personnel</t>
        </is>
      </c>
      <c r="D10" s="13" t="inlineStr">
        <is>
          <t>Thomas</t>
        </is>
      </c>
      <c r="E10" s="13" t="inlineStr">
        <is>
          <t>Lille</t>
        </is>
      </c>
      <c r="F10" s="8" t="n">
        <v>500</v>
      </c>
      <c r="G10" s="15">
        <f>F10*12</f>
        <v/>
      </c>
      <c r="H10" s="8" t="n">
        <v>2650</v>
      </c>
      <c r="I10" s="15">
        <f>IFERROR(H10/6*12,0)</f>
        <v/>
      </c>
      <c r="J10" s="15">
        <f>G10-I10</f>
        <v/>
      </c>
      <c r="K10" s="16">
        <f>IFERROR(J10/G10,0)</f>
        <v/>
      </c>
      <c r="L10" s="13">
        <f>IF(K10&lt;0,"Dépassement",IF(K10&lt;0.1,"À surveiller","Conforme"))</f>
        <v/>
      </c>
      <c r="M10" s="17" t="n">
        <v>46203</v>
      </c>
      <c r="P10" s="14" t="inlineStr">
        <is>
          <t>Formation</t>
        </is>
      </c>
      <c r="Q10" s="18" t="n">
        <v>0.2</v>
      </c>
    </row>
    <row r="11">
      <c r="A11" s="6" t="inlineStr">
        <is>
          <t>B-007</t>
        </is>
      </c>
      <c r="B11" s="6" t="inlineStr">
        <is>
          <t>Télécommunications</t>
        </is>
      </c>
      <c r="C11" s="7" t="inlineStr">
        <is>
          <t>Téléphonie et Internet</t>
        </is>
      </c>
      <c r="D11" s="6" t="inlineStr">
        <is>
          <t>Léa</t>
        </is>
      </c>
      <c r="E11" s="6" t="inlineStr">
        <is>
          <t>Strasbourg</t>
        </is>
      </c>
      <c r="F11" s="8" t="n">
        <v>280</v>
      </c>
      <c r="G11" s="9">
        <f>F11*12</f>
        <v/>
      </c>
      <c r="H11" s="8" t="n">
        <v>1700</v>
      </c>
      <c r="I11" s="9">
        <f>IFERROR(H11/6*12,0)</f>
        <v/>
      </c>
      <c r="J11" s="9">
        <f>G11-I11</f>
        <v/>
      </c>
      <c r="K11" s="10">
        <f>IFERROR(J11/G11,0)</f>
        <v/>
      </c>
      <c r="L11" s="6">
        <f>IF(K11&lt;0,"Dépassement",IF(K11&lt;0.1,"À surveiller","Conforme"))</f>
        <v/>
      </c>
      <c r="M11" s="11" t="n">
        <v>46200</v>
      </c>
    </row>
    <row r="12">
      <c r="A12" s="13" t="inlineStr">
        <is>
          <t>B-008</t>
        </is>
      </c>
      <c r="B12" s="13" t="inlineStr">
        <is>
          <t>Fournitures</t>
        </is>
      </c>
      <c r="C12" s="14" t="inlineStr">
        <is>
          <t>Fournitures de bureau</t>
        </is>
      </c>
      <c r="D12" s="13" t="inlineStr">
        <is>
          <t>Nicolas</t>
        </is>
      </c>
      <c r="E12" s="13" t="inlineStr">
        <is>
          <t>Nice</t>
        </is>
      </c>
      <c r="F12" s="8" t="n">
        <v>420</v>
      </c>
      <c r="G12" s="15">
        <f>F12*12</f>
        <v/>
      </c>
      <c r="H12" s="8" t="n">
        <v>2400</v>
      </c>
      <c r="I12" s="15">
        <f>IFERROR(H12/6*12,0)</f>
        <v/>
      </c>
      <c r="J12" s="15">
        <f>G12-I12</f>
        <v/>
      </c>
      <c r="K12" s="16">
        <f>IFERROR(J12/G12,0)</f>
        <v/>
      </c>
      <c r="L12" s="13">
        <f>IF(K12&lt;0,"Dépassement",IF(K12&lt;0.1,"À surveiller","Conforme"))</f>
        <v/>
      </c>
      <c r="M12" s="17" t="n">
        <v>46203</v>
      </c>
      <c r="P12" s="3" t="inlineStr">
        <is>
          <t>TVA de la catégorie en B5 (VLOOKUP) :</t>
        </is>
      </c>
      <c r="Q12" s="19">
        <f>IFERROR(VLOOKUP(B5,$P$5:$Q$10,2,FALSE),0)</f>
        <v/>
      </c>
    </row>
    <row r="13">
      <c r="A13" s="6" t="inlineStr">
        <is>
          <t>B-009</t>
        </is>
      </c>
      <c r="B13" s="6" t="inlineStr">
        <is>
          <t>Assurances</t>
        </is>
      </c>
      <c r="C13" s="7" t="inlineStr">
        <is>
          <t>Assurances professionnelles</t>
        </is>
      </c>
      <c r="D13" s="6" t="inlineStr">
        <is>
          <t>Manon</t>
        </is>
      </c>
      <c r="E13" s="6" t="inlineStr">
        <is>
          <t>Rennes</t>
        </is>
      </c>
      <c r="F13" s="8" t="n">
        <v>360</v>
      </c>
      <c r="G13" s="9">
        <f>F13*12</f>
        <v/>
      </c>
      <c r="H13" s="8" t="n">
        <v>2160</v>
      </c>
      <c r="I13" s="9">
        <f>IFERROR(H13/6*12,0)</f>
        <v/>
      </c>
      <c r="J13" s="9">
        <f>G13-I13</f>
        <v/>
      </c>
      <c r="K13" s="10">
        <f>IFERROR(J13/G13,0)</f>
        <v/>
      </c>
      <c r="L13" s="6">
        <f>IF(K13&lt;0,"Dépassement",IF(K13&lt;0.1,"À surveiller","Conforme"))</f>
        <v/>
      </c>
      <c r="M13" s="11" t="n">
        <v>46199</v>
      </c>
      <c r="P13" s="3" t="inlineStr">
        <is>
          <t>Nombre de postes en dépassement :</t>
        </is>
      </c>
      <c r="Q13" s="20">
        <f>COUNTIF(L5:L14,"Dépassement")</f>
        <v/>
      </c>
    </row>
    <row r="14">
      <c r="A14" s="13" t="inlineStr">
        <is>
          <t>B-010</t>
        </is>
      </c>
      <c r="B14" s="13" t="inlineStr">
        <is>
          <t>Honoraires</t>
        </is>
      </c>
      <c r="C14" s="14" t="inlineStr">
        <is>
          <t>Honoraires comptables</t>
        </is>
      </c>
      <c r="D14" s="13" t="inlineStr">
        <is>
          <t>Antoine</t>
        </is>
      </c>
      <c r="E14" s="13" t="inlineStr">
        <is>
          <t>Marseille</t>
        </is>
      </c>
      <c r="F14" s="8" t="n">
        <v>750</v>
      </c>
      <c r="G14" s="15">
        <f>F14*12</f>
        <v/>
      </c>
      <c r="H14" s="8" t="n">
        <v>4600</v>
      </c>
      <c r="I14" s="15">
        <f>IFERROR(H14/6*12,0)</f>
        <v/>
      </c>
      <c r="J14" s="15">
        <f>G14-I14</f>
        <v/>
      </c>
      <c r="K14" s="16">
        <f>IFERROR(J14/G14,0)</f>
        <v/>
      </c>
      <c r="L14" s="13">
        <f>IF(K14&lt;0,"Dépassement",IF(K14&lt;0.1,"À surveiller","Conforme"))</f>
        <v/>
      </c>
      <c r="M14" s="17" t="n">
        <v>46203</v>
      </c>
    </row>
    <row r="15">
      <c r="A15" s="21" t="inlineStr">
        <is>
          <t>TOTAL</t>
        </is>
      </c>
      <c r="B15" s="21" t="n"/>
      <c r="C15" s="21" t="n"/>
      <c r="D15" s="21" t="n"/>
      <c r="E15" s="21" t="n"/>
      <c r="F15" s="22">
        <f>SUM(F5:F14)</f>
        <v/>
      </c>
      <c r="G15" s="22">
        <f>SUM(G5:G14)</f>
        <v/>
      </c>
      <c r="H15" s="22">
        <f>SUM(H5:H14)</f>
        <v/>
      </c>
      <c r="I15" s="22">
        <f>SUM(I5:I14)</f>
        <v/>
      </c>
      <c r="J15" s="22">
        <f>SUM(J5:J14)</f>
        <v/>
      </c>
      <c r="K15" s="23">
        <f>IFERROR(J15/G15,0)</f>
        <v/>
      </c>
      <c r="L15" s="24" t="n"/>
      <c r="M15" s="24" t="n"/>
    </row>
  </sheetData>
  <autoFilter ref="A4:M14"/>
  <mergeCells count="2">
    <mergeCell ref="A1:M1"/>
    <mergeCell ref="A2:M2"/>
  </mergeCells>
  <conditionalFormatting sqref="L5:L14">
    <cfRule type="expression" priority="1" dxfId="0" stopIfTrue="1">
      <formula>$L5="Dépassement"</formula>
    </cfRule>
    <cfRule type="expression" priority="2" dxfId="1" stopIfTrue="1">
      <formula>$L5="À surveiller"</formula>
    </cfRule>
    <cfRule type="expression" priority="3" dxfId="2" stopIfTrue="1">
      <formula>$L5="Conforme"</formula>
    </cfRule>
  </conditionalFormatting>
  <conditionalFormatting sqref="J5:J15">
    <cfRule type="expression" priority="4" dxfId="3" stopIfTrue="0">
      <formula>J5&lt;0</formula>
    </cfRule>
  </conditionalFormatting>
  <conditionalFormatting sqref="K5:K15">
    <cfRule type="expression" priority="5" dxfId="3" stopIfTrue="0">
      <formula>K5&lt;0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4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20" customWidth="1" min="3" max="3"/>
    <col width="16" customWidth="1" min="4" max="4"/>
    <col width="14" customWidth="1" min="5" max="5"/>
  </cols>
  <sheetData>
    <row r="1" ht="30" customHeight="1">
      <c r="A1" s="1" t="inlineStr">
        <is>
          <t>Synthèse budgétaire 2026 — Tableau de bord direction</t>
        </is>
      </c>
    </row>
    <row r="3">
      <c r="A3" s="25" t="inlineStr">
        <is>
          <t>Indicateurs clés</t>
        </is>
      </c>
      <c r="B3" s="5" t="inlineStr">
        <is>
          <t>Valeur</t>
        </is>
      </c>
    </row>
    <row r="4">
      <c r="A4" s="26" t="inlineStr">
        <is>
          <t>Budget annuel total</t>
        </is>
      </c>
      <c r="B4" s="9">
        <f>'Budget annuel'!G15</f>
        <v/>
      </c>
    </row>
    <row r="5">
      <c r="A5" s="27" t="inlineStr">
        <is>
          <t>Prévision annuelle totale</t>
        </is>
      </c>
      <c r="B5" s="15">
        <f>'Budget annuel'!I15</f>
        <v/>
      </c>
    </row>
    <row r="6">
      <c r="A6" s="26" t="inlineStr">
        <is>
          <t>Écart total en €</t>
        </is>
      </c>
      <c r="B6" s="9">
        <f>'Budget annuel'!J15</f>
        <v/>
      </c>
    </row>
    <row r="7">
      <c r="A7" s="27" t="inlineStr">
        <is>
          <t>Écart global en %</t>
        </is>
      </c>
      <c r="B7" s="16">
        <f>IFERROR('Budget annuel'!J15/'Budget annuel'!G15,0)</f>
        <v/>
      </c>
    </row>
    <row r="8">
      <c r="A8" s="26" t="inlineStr">
        <is>
          <t>Nombre de postes en dépassement</t>
        </is>
      </c>
      <c r="B8" s="28">
        <f>COUNTIF('Budget annuel'!L5:L14,"Dépassement")</f>
        <v/>
      </c>
    </row>
    <row r="9">
      <c r="A9" s="27" t="inlineStr">
        <is>
          <t>Budget mensuel moyen</t>
        </is>
      </c>
      <c r="B9" s="15">
        <f>AVERAGE('Budget annuel'!F5:F14)</f>
        <v/>
      </c>
    </row>
    <row r="10">
      <c r="A10" s="26" t="inlineStr">
        <is>
          <t>Taux global de consommation</t>
        </is>
      </c>
      <c r="B10" s="10">
        <f>IFERROR(SUM('Budget annuel'!H5:H14)/SUM('Budget annuel'!G5:G14),0)</f>
        <v/>
      </c>
    </row>
    <row r="12">
      <c r="A12" s="25" t="inlineStr">
        <is>
          <t>Synthèse par catégorie</t>
        </is>
      </c>
      <c r="B12" s="29" t="n"/>
      <c r="C12" s="29" t="n"/>
      <c r="D12" s="29" t="n"/>
      <c r="E12" s="29" t="n"/>
    </row>
    <row r="13">
      <c r="A13" s="4" t="inlineStr">
        <is>
          <t>Catégorie</t>
        </is>
      </c>
      <c r="B13" s="4" t="inlineStr">
        <is>
          <t>Budget annuel</t>
        </is>
      </c>
      <c r="C13" s="4" t="inlineStr">
        <is>
          <t>Prévision annuelle</t>
        </is>
      </c>
      <c r="D13" s="4" t="inlineStr">
        <is>
          <t>Écart en €</t>
        </is>
      </c>
      <c r="E13" s="4" t="inlineStr">
        <is>
          <t>% consommé</t>
        </is>
      </c>
    </row>
    <row r="14">
      <c r="A14" s="7" t="inlineStr">
        <is>
          <t>Loyer</t>
        </is>
      </c>
      <c r="B14" s="9">
        <f>SUMIF('Budget annuel'!$B$5:$B$14,A14,'Budget annuel'!$G$5:$G$14)</f>
        <v/>
      </c>
      <c r="C14" s="9">
        <f>SUMIF('Budget annuel'!$B$5:$B$14,A14,'Budget annuel'!$I$5:$I$14)</f>
        <v/>
      </c>
      <c r="D14" s="9">
        <f>B14-C14</f>
        <v/>
      </c>
      <c r="E14" s="10">
        <f>IFERROR(SUMIF('Budget annuel'!$B$5:$B$14,A14,'Budget annuel'!$H$5:$H$14)/B14,0)</f>
        <v/>
      </c>
    </row>
    <row r="15">
      <c r="A15" s="14" t="inlineStr">
        <is>
          <t>Salaires</t>
        </is>
      </c>
      <c r="B15" s="15">
        <f>SUMIF('Budget annuel'!$B$5:$B$14,A15,'Budget annuel'!$G$5:$G$14)</f>
        <v/>
      </c>
      <c r="C15" s="15">
        <f>SUMIF('Budget annuel'!$B$5:$B$14,A15,'Budget annuel'!$I$5:$I$14)</f>
        <v/>
      </c>
      <c r="D15" s="15">
        <f>B15-C15</f>
        <v/>
      </c>
      <c r="E15" s="16">
        <f>IFERROR(SUMIF('Budget annuel'!$B$5:$B$14,A15,'Budget annuel'!$H$5:$H$14)/B15,0)</f>
        <v/>
      </c>
    </row>
    <row r="16">
      <c r="A16" s="7" t="inlineStr">
        <is>
          <t>Marketing</t>
        </is>
      </c>
      <c r="B16" s="9">
        <f>SUMIF('Budget annuel'!$B$5:$B$14,A16,'Budget annuel'!$G$5:$G$14)</f>
        <v/>
      </c>
      <c r="C16" s="9">
        <f>SUMIF('Budget annuel'!$B$5:$B$14,A16,'Budget annuel'!$I$5:$I$14)</f>
        <v/>
      </c>
      <c r="D16" s="9">
        <f>B16-C16</f>
        <v/>
      </c>
      <c r="E16" s="10">
        <f>IFERROR(SUMIF('Budget annuel'!$B$5:$B$14,A16,'Budget annuel'!$H$5:$H$14)/B16,0)</f>
        <v/>
      </c>
    </row>
    <row r="17">
      <c r="A17" s="14" t="inlineStr">
        <is>
          <t>Logiciels</t>
        </is>
      </c>
      <c r="B17" s="15">
        <f>SUMIF('Budget annuel'!$B$5:$B$14,A17,'Budget annuel'!$G$5:$G$14)</f>
        <v/>
      </c>
      <c r="C17" s="15">
        <f>SUMIF('Budget annuel'!$B$5:$B$14,A17,'Budget annuel'!$I$5:$I$14)</f>
        <v/>
      </c>
      <c r="D17" s="15">
        <f>B17-C17</f>
        <v/>
      </c>
      <c r="E17" s="16">
        <f>IFERROR(SUMIF('Budget annuel'!$B$5:$B$14,A17,'Budget annuel'!$H$5:$H$14)/B17,0)</f>
        <v/>
      </c>
    </row>
    <row r="18">
      <c r="A18" s="7" t="inlineStr">
        <is>
          <t>Déplacements</t>
        </is>
      </c>
      <c r="B18" s="9">
        <f>SUMIF('Budget annuel'!$B$5:$B$14,A18,'Budget annuel'!$G$5:$G$14)</f>
        <v/>
      </c>
      <c r="C18" s="9">
        <f>SUMIF('Budget annuel'!$B$5:$B$14,A18,'Budget annuel'!$I$5:$I$14)</f>
        <v/>
      </c>
      <c r="D18" s="9">
        <f>B18-C18</f>
        <v/>
      </c>
      <c r="E18" s="10">
        <f>IFERROR(SUMIF('Budget annuel'!$B$5:$B$14,A18,'Budget annuel'!$H$5:$H$14)/B18,0)</f>
        <v/>
      </c>
    </row>
    <row r="19">
      <c r="A19" s="14" t="inlineStr">
        <is>
          <t>Formation</t>
        </is>
      </c>
      <c r="B19" s="15">
        <f>SUMIF('Budget annuel'!$B$5:$B$14,A19,'Budget annuel'!$G$5:$G$14)</f>
        <v/>
      </c>
      <c r="C19" s="15">
        <f>SUMIF('Budget annuel'!$B$5:$B$14,A19,'Budget annuel'!$I$5:$I$14)</f>
        <v/>
      </c>
      <c r="D19" s="15">
        <f>B19-C19</f>
        <v/>
      </c>
      <c r="E19" s="16">
        <f>IFERROR(SUMIF('Budget annuel'!$B$5:$B$14,A19,'Budget annuel'!$H$5:$H$14)/B19,0)</f>
        <v/>
      </c>
    </row>
    <row r="20">
      <c r="A20" s="7" t="inlineStr">
        <is>
          <t>Télécommunications</t>
        </is>
      </c>
      <c r="B20" s="9">
        <f>SUMIF('Budget annuel'!$B$5:$B$14,A20,'Budget annuel'!$G$5:$G$14)</f>
        <v/>
      </c>
      <c r="C20" s="9">
        <f>SUMIF('Budget annuel'!$B$5:$B$14,A20,'Budget annuel'!$I$5:$I$14)</f>
        <v/>
      </c>
      <c r="D20" s="9">
        <f>B20-C20</f>
        <v/>
      </c>
      <c r="E20" s="10">
        <f>IFERROR(SUMIF('Budget annuel'!$B$5:$B$14,A20,'Budget annuel'!$H$5:$H$14)/B20,0)</f>
        <v/>
      </c>
    </row>
    <row r="21">
      <c r="A21" s="14" t="inlineStr">
        <is>
          <t>Fournitures</t>
        </is>
      </c>
      <c r="B21" s="15">
        <f>SUMIF('Budget annuel'!$B$5:$B$14,A21,'Budget annuel'!$G$5:$G$14)</f>
        <v/>
      </c>
      <c r="C21" s="15">
        <f>SUMIF('Budget annuel'!$B$5:$B$14,A21,'Budget annuel'!$I$5:$I$14)</f>
        <v/>
      </c>
      <c r="D21" s="15">
        <f>B21-C21</f>
        <v/>
      </c>
      <c r="E21" s="16">
        <f>IFERROR(SUMIF('Budget annuel'!$B$5:$B$14,A21,'Budget annuel'!$H$5:$H$14)/B21,0)</f>
        <v/>
      </c>
    </row>
    <row r="22">
      <c r="A22" s="7" t="inlineStr">
        <is>
          <t>Assurances</t>
        </is>
      </c>
      <c r="B22" s="9">
        <f>SUMIF('Budget annuel'!$B$5:$B$14,A22,'Budget annuel'!$G$5:$G$14)</f>
        <v/>
      </c>
      <c r="C22" s="9">
        <f>SUMIF('Budget annuel'!$B$5:$B$14,A22,'Budget annuel'!$I$5:$I$14)</f>
        <v/>
      </c>
      <c r="D22" s="9">
        <f>B22-C22</f>
        <v/>
      </c>
      <c r="E22" s="10">
        <f>IFERROR(SUMIF('Budget annuel'!$B$5:$B$14,A22,'Budget annuel'!$H$5:$H$14)/B22,0)</f>
        <v/>
      </c>
    </row>
    <row r="23">
      <c r="A23" s="14" t="inlineStr">
        <is>
          <t>Honoraires</t>
        </is>
      </c>
      <c r="B23" s="15">
        <f>SUMIF('Budget annuel'!$B$5:$B$14,A23,'Budget annuel'!$G$5:$G$14)</f>
        <v/>
      </c>
      <c r="C23" s="15">
        <f>SUMIF('Budget annuel'!$B$5:$B$14,A23,'Budget annuel'!$I$5:$I$14)</f>
        <v/>
      </c>
      <c r="D23" s="15">
        <f>B23-C23</f>
        <v/>
      </c>
      <c r="E23" s="16">
        <f>IFERROR(SUMIF('Budget annuel'!$B$5:$B$14,A23,'Budget annuel'!$H$5:$H$14)/B23,0)</f>
        <v/>
      </c>
    </row>
    <row r="24">
      <c r="A24" s="30" t="inlineStr">
        <is>
          <t>TOTAL</t>
        </is>
      </c>
      <c r="B24" s="22">
        <f>SUM(B14:B23)</f>
        <v/>
      </c>
      <c r="C24" s="22">
        <f>SUM(C14:C23)</f>
        <v/>
      </c>
      <c r="D24" s="22">
        <f>SUM(D14:D23)</f>
        <v/>
      </c>
      <c r="E24" s="23">
        <f>IFERROR(SUM('Budget annuel'!H5:H14)/B24,0)</f>
        <v/>
      </c>
    </row>
    <row r="27">
      <c r="A27" s="25" t="inlineStr">
        <is>
          <t>Évolution mensuelle (janvier à juin 2026)</t>
        </is>
      </c>
      <c r="B27" s="29" t="n"/>
      <c r="C27" s="29" t="n"/>
    </row>
    <row r="28">
      <c r="A28" s="4" t="inlineStr">
        <is>
          <t>Mois</t>
        </is>
      </c>
      <c r="B28" s="4" t="inlineStr">
        <is>
          <t>Budget prévu</t>
        </is>
      </c>
      <c r="C28" s="4" t="inlineStr">
        <is>
          <t>Dépenses réalisées</t>
        </is>
      </c>
    </row>
    <row r="29">
      <c r="A29" s="7" t="inlineStr">
        <is>
          <t>Janvier 2026</t>
        </is>
      </c>
      <c r="B29" s="9">
        <f>'Budget annuel'!$F$15</f>
        <v/>
      </c>
      <c r="C29" s="9" t="n">
        <v>15800</v>
      </c>
    </row>
    <row r="30">
      <c r="A30" s="14" t="inlineStr">
        <is>
          <t>Février 2026</t>
        </is>
      </c>
      <c r="B30" s="15">
        <f>'Budget annuel'!$F$15</f>
        <v/>
      </c>
      <c r="C30" s="15" t="n">
        <v>16000</v>
      </c>
    </row>
    <row r="31">
      <c r="A31" s="7" t="inlineStr">
        <is>
          <t>Mars 2026</t>
        </is>
      </c>
      <c r="B31" s="9">
        <f>'Budget annuel'!$F$15</f>
        <v/>
      </c>
      <c r="C31" s="9" t="n">
        <v>15950</v>
      </c>
    </row>
    <row r="32">
      <c r="A32" s="14" t="inlineStr">
        <is>
          <t>Avril 2026</t>
        </is>
      </c>
      <c r="B32" s="15">
        <f>'Budget annuel'!$F$15</f>
        <v/>
      </c>
      <c r="C32" s="15" t="n">
        <v>16200</v>
      </c>
    </row>
    <row r="33">
      <c r="A33" s="7" t="inlineStr">
        <is>
          <t>Mai 2026</t>
        </is>
      </c>
      <c r="B33" s="9">
        <f>'Budget annuel'!$F$15</f>
        <v/>
      </c>
      <c r="C33" s="9" t="n">
        <v>16160</v>
      </c>
    </row>
    <row r="34">
      <c r="A34" s="14" t="inlineStr">
        <is>
          <t>Juin 2026</t>
        </is>
      </c>
      <c r="B34" s="15">
        <f>'Budget annuel'!$F$15</f>
        <v/>
      </c>
      <c r="C34" s="15" t="n">
        <v>16350</v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110" customWidth="1" min="1" max="1"/>
    <col width="4" customWidth="1" min="2" max="2"/>
  </cols>
  <sheetData>
    <row r="1" ht="30" customHeight="1">
      <c r="A1" s="1" t="inlineStr">
        <is>
          <t>Mode d'emploi — Budget annuel 2026</t>
        </is>
      </c>
    </row>
    <row r="3">
      <c r="A3" s="31" t="inlineStr">
        <is>
          <t>Feuille « Budget annuel »</t>
        </is>
      </c>
      <c r="B3" s="29" t="inlineStr"/>
    </row>
    <row r="4" ht="30" customHeight="1">
      <c r="A4" s="32" t="inlineStr">
        <is>
          <t>Saisir ou modifier uniquement les cellules jaune pâle : colonnes « Budget mensuel » (F) et « Réalisé au 30/06/2026 » (H).</t>
        </is>
      </c>
    </row>
    <row r="5" ht="30" customHeight="1">
      <c r="A5" s="32" t="inlineStr">
        <is>
          <t>Ne pas remplacer les cellules contenant des formules : budget annuel, prévision annuelle, écarts, statut et ligne de total se calculent automatiquement.</t>
        </is>
      </c>
    </row>
    <row r="6" ht="30" customHeight="1">
      <c r="A6" s="32" t="inlineStr">
        <is>
          <t>Renseigner les dépenses en euros TTC ou HT de façon cohérente sur l'ensemble des postes (ne pas mélanger les deux conventions).</t>
        </is>
      </c>
    </row>
    <row r="7" ht="30" customHeight="1">
      <c r="A7" s="32" t="inlineStr">
        <is>
          <t>Actualiser la colonne « Réalisé » chaque mois afin d'affiner la prévision annuelle, calculée par extrapolation du réalisé constaté.</t>
        </is>
      </c>
    </row>
    <row r="8" ht="30" customHeight="1">
      <c r="A8" s="32" t="inlineStr">
        <is>
          <t>La table de référence en colonnes P:Q associe un taux de TVA indicatif à chaque catégorie ; elle alimente la formule VLOOKUP de contrôle.</t>
        </is>
      </c>
    </row>
    <row r="9" ht="18" customHeight="1">
      <c r="A9" s="32" t="inlineStr"/>
    </row>
    <row r="10">
      <c r="A10" s="31" t="inlineStr">
        <is>
          <t>Interprétation des statuts</t>
        </is>
      </c>
      <c r="B10" s="29" t="inlineStr"/>
    </row>
    <row r="11" ht="18" customHeight="1">
      <c r="A11" s="32" t="inlineStr">
        <is>
          <t>Vert « Conforme » : écart supérieur ou égal à 10 % du budget annuel.</t>
        </is>
      </c>
    </row>
    <row r="12" ht="18" customHeight="1">
      <c r="A12" s="32" t="inlineStr">
        <is>
          <t>Orange « À surveiller » : écart compris entre 0 % et 10 % du budget annuel.</t>
        </is>
      </c>
    </row>
    <row r="13" ht="18" customHeight="1">
      <c r="A13" s="32" t="inlineStr">
        <is>
          <t>Rouge « Dépassement » : la prévision annuelle dépasse le budget annuel (écart négatif).</t>
        </is>
      </c>
    </row>
    <row r="14" ht="18" customHeight="1">
      <c r="A14" s="32" t="inlineStr"/>
    </row>
    <row r="15">
      <c r="A15" s="31" t="inlineStr">
        <is>
          <t>Feuille « Synthèse »</t>
        </is>
      </c>
      <c r="B15" s="29" t="inlineStr"/>
    </row>
    <row r="16" ht="30" customHeight="1">
      <c r="A16" s="32" t="inlineStr">
        <is>
          <t>Le tableau de bord reprend les indicateurs clés : budget total, prévision, écarts, postes en dépassement et taux de consommation.</t>
        </is>
      </c>
    </row>
    <row r="17" ht="30" customHeight="1">
      <c r="A17" s="32" t="inlineStr">
        <is>
          <t>La synthèse par catégorie et les trois graphiques se mettent à jour automatiquement à partir de la feuille « Budget annuel ».</t>
        </is>
      </c>
    </row>
    <row r="18" ht="18" customHeight="1">
      <c r="A18" s="32" t="inlineStr"/>
    </row>
    <row r="19">
      <c r="A19" s="31" t="inlineStr">
        <is>
          <t>Références et conformité</t>
        </is>
      </c>
      <c r="B19" s="29" t="inlineStr"/>
    </row>
    <row r="20" ht="18" customHeight="1">
      <c r="A20" s="32" t="inlineStr">
        <is>
          <t>Utiliser les références françaises : TVA, URSSAF, impots.gouv.fr et DGFiP si nécessaire.</t>
        </is>
      </c>
    </row>
    <row r="21" ht="30" customHeight="1">
      <c r="A21" s="32" t="inlineStr">
        <is>
          <t>Les données doivent respecter le RGPD : ne saisir aucune donnée personnelle inutile (les prénoms des responsables suffisent).</t>
        </is>
      </c>
    </row>
    <row r="22" ht="30" customHeight="1">
      <c r="A22" s="32" t="inlineStr">
        <is>
          <t>Formats utilisés : montants en euros (1 234,56 €), pourcentages (0,0 %) et dates au format JJ/MM/AAAA.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2026-07-29T04:15:55Z</dcterms:created>
  <dcterms:modified xmlns:dcterms="http://purl.org/dc/terms/" xmlns:xsi="http://www.w3.org/2001/XMLSchema-instance" xsi:type="dcterms:W3CDTF">2026-07-29T04:15:55Z</dcterms:modified>
</cp:coreProperties>
</file>